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mc:AlternateContent xmlns:mc="http://schemas.openxmlformats.org/markup-compatibility/2006">
    <mc:Choice Requires="x15">
      <x15ac:absPath xmlns:x15ac="http://schemas.microsoft.com/office/spreadsheetml/2010/11/ac" url="/Users/mariaalejandravalenciatrujillo/Downloads/"/>
    </mc:Choice>
  </mc:AlternateContent>
  <xr:revisionPtr revIDLastSave="0" documentId="13_ncr:1_{28FA2BBE-3D19-894E-AB15-7A0250C99B96}" xr6:coauthVersionLast="47" xr6:coauthVersionMax="47" xr10:uidLastSave="{00000000-0000-0000-0000-000000000000}"/>
  <bookViews>
    <workbookView xWindow="0" yWindow="0" windowWidth="28800" windowHeight="18000" xr2:uid="{00000000-000D-0000-FFFF-FFFF00000000}"/>
  </bookViews>
  <sheets>
    <sheet name="ASIGNACIÓN PUNTAJE" sheetId="15" r:id="rId1"/>
    <sheet name="VALOR ART.BAJO" sheetId="18" r:id="rId2"/>
    <sheet name="CORREC. ARITM." sheetId="5" state="hidden" r:id="rId3"/>
    <sheet name="PRESUPUESTO OFICIAL" sheetId="6" state="hidden" r:id="rId4"/>
    <sheet name="PROPUESTA ECONOMICA" sheetId="7" state="hidden" r:id="rId5"/>
  </sheets>
  <definedNames>
    <definedName name="_a1">{"TAB1",#N/A,TRUE,"GENERAL";"TAB2",#N/A,TRUE,"GENERAL";"TAB3",#N/A,TRUE,"GENERAL";"TAB4",#N/A,TRUE,"GENERAL";"TAB5",#N/A,TRUE,"GENERAL"}</definedName>
    <definedName name="_a3">{"TAB1",#N/A,TRUE,"GENERAL";"TAB2",#N/A,TRUE,"GENERAL";"TAB3",#N/A,TRUE,"GENERAL";"TAB4",#N/A,TRUE,"GENERAL";"TAB5",#N/A,TRUE,"GENERAL"}</definedName>
    <definedName name="_a4">{"via1",#N/A,TRUE,"general";"via2",#N/A,TRUE,"general";"via3",#N/A,TRUE,"general"}</definedName>
    <definedName name="_a5">{"TAB1",#N/A,TRUE,"GENERAL";"TAB2",#N/A,TRUE,"GENERAL";"TAB3",#N/A,TRUE,"GENERAL";"TAB4",#N/A,TRUE,"GENERAL";"TAB5",#N/A,TRUE,"GENERAL"}</definedName>
    <definedName name="_a6">{"TAB1",#N/A,TRUE,"GENERAL";"TAB2",#N/A,TRUE,"GENERAL";"TAB3",#N/A,TRUE,"GENERAL";"TAB4",#N/A,TRUE,"GENERAL";"TAB5",#N/A,TRUE,"GENERAL"}</definedName>
    <definedName name="_b2">{"TAB1",#N/A,TRUE,"GENERAL";"TAB2",#N/A,TRUE,"GENERAL";"TAB3",#N/A,TRUE,"GENERAL";"TAB4",#N/A,TRUE,"GENERAL";"TAB5",#N/A,TRUE,"GENERAL"}</definedName>
    <definedName name="_b3">{"TAB1",#N/A,TRUE,"GENERAL";"TAB2",#N/A,TRUE,"GENERAL";"TAB3",#N/A,TRUE,"GENERAL";"TAB4",#N/A,TRUE,"GENERAL";"TAB5",#N/A,TRUE,"GENERAL"}</definedName>
    <definedName name="_b4">{"TAB1",#N/A,TRUE,"GENERAL";"TAB2",#N/A,TRUE,"GENERAL";"TAB3",#N/A,TRUE,"GENERAL";"TAB4",#N/A,TRUE,"GENERAL";"TAB5",#N/A,TRUE,"GENERAL"}</definedName>
    <definedName name="_b5">{"TAB1",#N/A,TRUE,"GENERAL";"TAB2",#N/A,TRUE,"GENERAL";"TAB3",#N/A,TRUE,"GENERAL";"TAB4",#N/A,TRUE,"GENERAL";"TAB5",#N/A,TRUE,"GENERAL"}</definedName>
    <definedName name="_b6">{"TAB1",#N/A,TRUE,"GENERAL";"TAB2",#N/A,TRUE,"GENERAL";"TAB3",#N/A,TRUE,"GENERAL";"TAB4",#N/A,TRUE,"GENERAL";"TAB5",#N/A,TRUE,"GENERAL"}</definedName>
    <definedName name="_b7">{"via1",#N/A,TRUE,"general";"via2",#N/A,TRUE,"general";"via3",#N/A,TRUE,"general"}</definedName>
    <definedName name="_b8">{"via1",#N/A,TRUE,"general";"via2",#N/A,TRUE,"general";"via3",#N/A,TRUE,"general"}</definedName>
    <definedName name="_bb9">{"TAB1",#N/A,TRUE,"GENERAL";"TAB2",#N/A,TRUE,"GENERAL";"TAB3",#N/A,TRUE,"GENERAL";"TAB4",#N/A,TRUE,"GENERAL";"TAB5",#N/A,TRUE,"GENERAL"}</definedName>
    <definedName name="_bgb5">{"TAB1",#N/A,TRUE,"GENERAL";"TAB2",#N/A,TRUE,"GENERAL";"TAB3",#N/A,TRUE,"GENERAL";"TAB4",#N/A,TRUE,"GENERAL";"TAB5",#N/A,TRUE,"GENERAL"}</definedName>
    <definedName name="_Fill">#REF!</definedName>
    <definedName name="_g2">{"TAB1",#N/A,TRUE,"GENERAL";"TAB2",#N/A,TRUE,"GENERAL";"TAB3",#N/A,TRUE,"GENERAL";"TAB4",#N/A,TRUE,"GENERAL";"TAB5",#N/A,TRUE,"GENERAL"}</definedName>
    <definedName name="_g3">{"via1",#N/A,TRUE,"general";"via2",#N/A,TRUE,"general";"via3",#N/A,TRUE,"general"}</definedName>
    <definedName name="_g4">{"via1",#N/A,TRUE,"general";"via2",#N/A,TRUE,"general";"via3",#N/A,TRUE,"general"}</definedName>
    <definedName name="_g5">{"via1",#N/A,TRUE,"general";"via2",#N/A,TRUE,"general";"via3",#N/A,TRUE,"general"}</definedName>
    <definedName name="_g6">{"via1",#N/A,TRUE,"general";"via2",#N/A,TRUE,"general";"via3",#N/A,TRUE,"general"}</definedName>
    <definedName name="_g7">{"TAB1",#N/A,TRUE,"GENERAL";"TAB2",#N/A,TRUE,"GENERAL";"TAB3",#N/A,TRUE,"GENERAL";"TAB4",#N/A,TRUE,"GENERAL";"TAB5",#N/A,TRUE,"GENERAL"}</definedName>
    <definedName name="_GR1">{"TAB1",#N/A,TRUE,"GENERAL";"TAB2",#N/A,TRUE,"GENERAL";"TAB3",#N/A,TRUE,"GENERAL";"TAB4",#N/A,TRUE,"GENERAL";"TAB5",#N/A,TRUE,"GENERAL"}</definedName>
    <definedName name="_gtr4">{"via1",#N/A,TRUE,"general";"via2",#N/A,TRUE,"general";"via3",#N/A,TRUE,"general"}</definedName>
    <definedName name="_h2">{"via1",#N/A,TRUE,"general";"via2",#N/A,TRUE,"general";"via3",#N/A,TRUE,"general"}</definedName>
    <definedName name="_h3">{"via1",#N/A,TRUE,"general";"via2",#N/A,TRUE,"general";"via3",#N/A,TRUE,"general"}</definedName>
    <definedName name="_h4">{"TAB1",#N/A,TRUE,"GENERAL";"TAB2",#N/A,TRUE,"GENERAL";"TAB3",#N/A,TRUE,"GENERAL";"TAB4",#N/A,TRUE,"GENERAL";"TAB5",#N/A,TRUE,"GENERAL"}</definedName>
    <definedName name="_h5">{"TAB1",#N/A,TRUE,"GENERAL";"TAB2",#N/A,TRUE,"GENERAL";"TAB3",#N/A,TRUE,"GENERAL";"TAB4",#N/A,TRUE,"GENERAL";"TAB5",#N/A,TRUE,"GENERAL"}</definedName>
    <definedName name="_h6">{"via1",#N/A,TRUE,"general";"via2",#N/A,TRUE,"general";"via3",#N/A,TRUE,"general"}</definedName>
    <definedName name="_h7">{"TAB1",#N/A,TRUE,"GENERAL";"TAB2",#N/A,TRUE,"GENERAL";"TAB3",#N/A,TRUE,"GENERAL";"TAB4",#N/A,TRUE,"GENERAL";"TAB5",#N/A,TRUE,"GENERAL"}</definedName>
    <definedName name="_h8">{"via1",#N/A,TRUE,"general";"via2",#N/A,TRUE,"general";"via3",#N/A,TRUE,"general"}</definedName>
    <definedName name="_hfh7">{"via1",#N/A,TRUE,"general";"via2",#N/A,TRUE,"general";"via3",#N/A,TRUE,"general"}</definedName>
    <definedName name="_i4">{"via1",#N/A,TRUE,"general";"via2",#N/A,TRUE,"general";"via3",#N/A,TRUE,"general"}</definedName>
    <definedName name="_i5">{"TAB1",#N/A,TRUE,"GENERAL";"TAB2",#N/A,TRUE,"GENERAL";"TAB3",#N/A,TRUE,"GENERAL";"TAB4",#N/A,TRUE,"GENERAL";"TAB5",#N/A,TRUE,"GENERAL"}</definedName>
    <definedName name="_i6">{"TAB1",#N/A,TRUE,"GENERAL";"TAB2",#N/A,TRUE,"GENERAL";"TAB3",#N/A,TRUE,"GENERAL";"TAB4",#N/A,TRUE,"GENERAL";"TAB5",#N/A,TRUE,"GENERAL"}</definedName>
    <definedName name="_i7">{"via1",#N/A,TRUE,"general";"via2",#N/A,TRUE,"general";"via3",#N/A,TRUE,"general"}</definedName>
    <definedName name="_i77">{"TAB1",#N/A,TRUE,"GENERAL";"TAB2",#N/A,TRUE,"GENERAL";"TAB3",#N/A,TRUE,"GENERAL";"TAB4",#N/A,TRUE,"GENERAL";"TAB5",#N/A,TRUE,"GENERAL"}</definedName>
    <definedName name="_i8">{"via1",#N/A,TRUE,"general";"via2",#N/A,TRUE,"general";"via3",#N/A,TRUE,"general"}</definedName>
    <definedName name="_i9">{"TAB1",#N/A,TRUE,"GENERAL";"TAB2",#N/A,TRUE,"GENERAL";"TAB3",#N/A,TRUE,"GENERAL";"TAB4",#N/A,TRUE,"GENERAL";"TAB5",#N/A,TRUE,"GENERAL"}</definedName>
    <definedName name="_k3">{"TAB1",#N/A,TRUE,"GENERAL";"TAB2",#N/A,TRUE,"GENERAL";"TAB3",#N/A,TRUE,"GENERAL";"TAB4",#N/A,TRUE,"GENERAL";"TAB5",#N/A,TRUE,"GENERAL"}</definedName>
    <definedName name="_k4">{"via1",#N/A,TRUE,"general";"via2",#N/A,TRUE,"general";"via3",#N/A,TRUE,"general"}</definedName>
    <definedName name="_k5">{"via1",#N/A,TRUE,"general";"via2",#N/A,TRUE,"general";"via3",#N/A,TRUE,"general"}</definedName>
    <definedName name="_k6">{"TAB1",#N/A,TRUE,"GENERAL";"TAB2",#N/A,TRUE,"GENERAL";"TAB3",#N/A,TRUE,"GENERAL";"TAB4",#N/A,TRUE,"GENERAL";"TAB5",#N/A,TRUE,"GENERAL"}</definedName>
    <definedName name="_k7">{"via1",#N/A,TRUE,"general";"via2",#N/A,TRUE,"general";"via3",#N/A,TRUE,"general"}</definedName>
    <definedName name="_k8">{"via1",#N/A,TRUE,"general";"via2",#N/A,TRUE,"general";"via3",#N/A,TRUE,"general"}</definedName>
    <definedName name="_k9">{"TAB1",#N/A,TRUE,"GENERAL";"TAB2",#N/A,TRUE,"GENERAL";"TAB3",#N/A,TRUE,"GENERAL";"TAB4",#N/A,TRUE,"GENERAL";"TAB5",#N/A,TRUE,"GENERAL"}</definedName>
    <definedName name="_Key1">#REF!</definedName>
    <definedName name="_Key2">#REF!</definedName>
    <definedName name="_kjk6">{"TAB1",#N/A,TRUE,"GENERAL";"TAB2",#N/A,TRUE,"GENERAL";"TAB3",#N/A,TRUE,"GENERAL";"TAB4",#N/A,TRUE,"GENERAL";"TAB5",#N/A,TRUE,"GENERAL"}</definedName>
    <definedName name="_m3">{"via1",#N/A,TRUE,"general";"via2",#N/A,TRUE,"general";"via3",#N/A,TRUE,"general"}</definedName>
    <definedName name="_m4">{"TAB1",#N/A,TRUE,"GENERAL";"TAB2",#N/A,TRUE,"GENERAL";"TAB3",#N/A,TRUE,"GENERAL";"TAB4",#N/A,TRUE,"GENERAL";"TAB5",#N/A,TRUE,"GENERAL"}</definedName>
    <definedName name="_m5">{"via1",#N/A,TRUE,"general";"via2",#N/A,TRUE,"general";"via3",#N/A,TRUE,"general"}</definedName>
    <definedName name="_m6">{"TAB1",#N/A,TRUE,"GENERAL";"TAB2",#N/A,TRUE,"GENERAL";"TAB3",#N/A,TRUE,"GENERAL";"TAB4",#N/A,TRUE,"GENERAL";"TAB5",#N/A,TRUE,"GENERAL"}</definedName>
    <definedName name="_m7">{"TAB1",#N/A,TRUE,"GENERAL";"TAB2",#N/A,TRUE,"GENERAL";"TAB3",#N/A,TRUE,"GENERAL";"TAB4",#N/A,TRUE,"GENERAL";"TAB5",#N/A,TRUE,"GENERAL"}</definedName>
    <definedName name="_m8">{"via1",#N/A,TRUE,"general";"via2",#N/A,TRUE,"general";"via3",#N/A,TRUE,"general"}</definedName>
    <definedName name="_m9">{"via1",#N/A,TRUE,"general";"via2",#N/A,TRUE,"general";"via3",#N/A,TRUE,"general"}</definedName>
    <definedName name="_n3">{"TAB1",#N/A,TRUE,"GENERAL";"TAB2",#N/A,TRUE,"GENERAL";"TAB3",#N/A,TRUE,"GENERAL";"TAB4",#N/A,TRUE,"GENERAL";"TAB5",#N/A,TRUE,"GENERAL"}</definedName>
    <definedName name="_n4">{"via1",#N/A,TRUE,"general";"via2",#N/A,TRUE,"general";"via3",#N/A,TRUE,"general"}</definedName>
    <definedName name="_n5">{"TAB1",#N/A,TRUE,"GENERAL";"TAB2",#N/A,TRUE,"GENERAL";"TAB3",#N/A,TRUE,"GENERAL";"TAB4",#N/A,TRUE,"GENERAL";"TAB5",#N/A,TRUE,"GENERAL"}</definedName>
    <definedName name="_nyn7">{"via1",#N/A,TRUE,"general";"via2",#N/A,TRUE,"general";"via3",#N/A,TRUE,"general"}</definedName>
    <definedName name="_o4">{"via1",#N/A,TRUE,"general";"via2",#N/A,TRUE,"general";"via3",#N/A,TRUE,"general"}</definedName>
    <definedName name="_o5">{"TAB1",#N/A,TRUE,"GENERAL";"TAB2",#N/A,TRUE,"GENERAL";"TAB3",#N/A,TRUE,"GENERAL";"TAB4",#N/A,TRUE,"GENERAL";"TAB5",#N/A,TRUE,"GENERAL"}</definedName>
    <definedName name="_o6">{"TAB1",#N/A,TRUE,"GENERAL";"TAB2",#N/A,TRUE,"GENERAL";"TAB3",#N/A,TRUE,"GENERAL";"TAB4",#N/A,TRUE,"GENERAL";"TAB5",#N/A,TRUE,"GENERAL"}</definedName>
    <definedName name="_o7">{"TAB1",#N/A,TRUE,"GENERAL";"TAB2",#N/A,TRUE,"GENERAL";"TAB3",#N/A,TRUE,"GENERAL";"TAB4",#N/A,TRUE,"GENERAL";"TAB5",#N/A,TRUE,"GENERAL"}</definedName>
    <definedName name="_o8">{"via1",#N/A,TRUE,"general";"via2",#N/A,TRUE,"general";"via3",#N/A,TRUE,"general"}</definedName>
    <definedName name="_o9">{"TAB1",#N/A,TRUE,"GENERAL";"TAB2",#N/A,TRUE,"GENERAL";"TAB3",#N/A,TRUE,"GENERAL";"TAB4",#N/A,TRUE,"GENERAL";"TAB5",#N/A,TRUE,"GENERAL"}</definedName>
    <definedName name="_Order1">255</definedName>
    <definedName name="_Order2">255</definedName>
    <definedName name="_p6">{"via1",#N/A,TRUE,"general";"via2",#N/A,TRUE,"general";"via3",#N/A,TRUE,"general"}</definedName>
    <definedName name="_p7">{"via1",#N/A,TRUE,"general";"via2",#N/A,TRUE,"general";"via3",#N/A,TRUE,"general"}</definedName>
    <definedName name="_p8">{"TAB1",#N/A,TRUE,"GENERAL";"TAB2",#N/A,TRUE,"GENERAL";"TAB3",#N/A,TRUE,"GENERAL";"TAB4",#N/A,TRUE,"GENERAL";"TAB5",#N/A,TRUE,"GENERAL"}</definedName>
    <definedName name="_r">#REF!</definedName>
    <definedName name="_r4r">{"via1",#N/A,TRUE,"general";"via2",#N/A,TRUE,"general";"via3",#N/A,TRUE,"general"}</definedName>
    <definedName name="_rtu6">{"via1",#N/A,TRUE,"general";"via2",#N/A,TRUE,"general";"via3",#N/A,TRUE,"general"}</definedName>
    <definedName name="_s1">{"via1",#N/A,TRUE,"general";"via2",#N/A,TRUE,"general";"via3",#N/A,TRUE,"general"}</definedName>
    <definedName name="_s2">{"TAB1",#N/A,TRUE,"GENERAL";"TAB2",#N/A,TRUE,"GENERAL";"TAB3",#N/A,TRUE,"GENERAL";"TAB4",#N/A,TRUE,"GENERAL";"TAB5",#N/A,TRUE,"GENERAL"}</definedName>
    <definedName name="_s3">{"TAB1",#N/A,TRUE,"GENERAL";"TAB2",#N/A,TRUE,"GENERAL";"TAB3",#N/A,TRUE,"GENERAL";"TAB4",#N/A,TRUE,"GENERAL";"TAB5",#N/A,TRUE,"GENERAL"}</definedName>
    <definedName name="_s4">{"via1",#N/A,TRUE,"general";"via2",#N/A,TRUE,"general";"via3",#N/A,TRUE,"general"}</definedName>
    <definedName name="_s5">{"via1",#N/A,TRUE,"general";"via2",#N/A,TRUE,"general";"via3",#N/A,TRUE,"general"}</definedName>
    <definedName name="_s6">{"TAB1",#N/A,TRUE,"GENERAL";"TAB2",#N/A,TRUE,"GENERAL";"TAB3",#N/A,TRUE,"GENERAL";"TAB4",#N/A,TRUE,"GENERAL";"TAB5",#N/A,TRUE,"GENERAL"}</definedName>
    <definedName name="_s7">{"via1",#N/A,TRUE,"general";"via2",#N/A,TRUE,"general";"via3",#N/A,TRUE,"general"}</definedName>
    <definedName name="_Sort">#REF!</definedName>
    <definedName name="_t3">{"TAB1",#N/A,TRUE,"GENERAL";"TAB2",#N/A,TRUE,"GENERAL";"TAB3",#N/A,TRUE,"GENERAL";"TAB4",#N/A,TRUE,"GENERAL";"TAB5",#N/A,TRUE,"GENERAL"}</definedName>
    <definedName name="_t4">{"via1",#N/A,TRUE,"general";"via2",#N/A,TRUE,"general";"via3",#N/A,TRUE,"general"}</definedName>
    <definedName name="_t5">{"TAB1",#N/A,TRUE,"GENERAL";"TAB2",#N/A,TRUE,"GENERAL";"TAB3",#N/A,TRUE,"GENERAL";"TAB4",#N/A,TRUE,"GENERAL";"TAB5",#N/A,TRUE,"GENERAL"}</definedName>
    <definedName name="_t6">{"via1",#N/A,TRUE,"general";"via2",#N/A,TRUE,"general";"via3",#N/A,TRUE,"general"}</definedName>
    <definedName name="_t66">{"TAB1",#N/A,TRUE,"GENERAL";"TAB2",#N/A,TRUE,"GENERAL";"TAB3",#N/A,TRUE,"GENERAL";"TAB4",#N/A,TRUE,"GENERAL";"TAB5",#N/A,TRUE,"GENERAL"}</definedName>
    <definedName name="_t7">{"via1",#N/A,TRUE,"general";"via2",#N/A,TRUE,"general";"via3",#N/A,TRUE,"general"}</definedName>
    <definedName name="_t77">{"TAB1",#N/A,TRUE,"GENERAL";"TAB2",#N/A,TRUE,"GENERAL";"TAB3",#N/A,TRUE,"GENERAL";"TAB4",#N/A,TRUE,"GENERAL";"TAB5",#N/A,TRUE,"GENERAL"}</definedName>
    <definedName name="_t8">{"TAB1",#N/A,TRUE,"GENERAL";"TAB2",#N/A,TRUE,"GENERAL";"TAB3",#N/A,TRUE,"GENERAL";"TAB4",#N/A,TRUE,"GENERAL";"TAB5",#N/A,TRUE,"GENERAL"}</definedName>
    <definedName name="_t88">{"via1",#N/A,TRUE,"general";"via2",#N/A,TRUE,"general";"via3",#N/A,TRUE,"general"}</definedName>
    <definedName name="_t9">{"TAB1",#N/A,TRUE,"GENERAL";"TAB2",#N/A,TRUE,"GENERAL";"TAB3",#N/A,TRUE,"GENERAL";"TAB4",#N/A,TRUE,"GENERAL";"TAB5",#N/A,TRUE,"GENERAL"}</definedName>
    <definedName name="_t99">{"via1",#N/A,TRUE,"general";"via2",#N/A,TRUE,"general";"via3",#N/A,TRUE,"general"}</definedName>
    <definedName name="_u4">{"TAB1",#N/A,TRUE,"GENERAL";"TAB2",#N/A,TRUE,"GENERAL";"TAB3",#N/A,TRUE,"GENERAL";"TAB4",#N/A,TRUE,"GENERAL";"TAB5",#N/A,TRUE,"GENERAL"}</definedName>
    <definedName name="_u5">{"TAB1",#N/A,TRUE,"GENERAL";"TAB2",#N/A,TRUE,"GENERAL";"TAB3",#N/A,TRUE,"GENERAL";"TAB4",#N/A,TRUE,"GENERAL";"TAB5",#N/A,TRUE,"GENERAL"}</definedName>
    <definedName name="_u6">{"TAB1",#N/A,TRUE,"GENERAL";"TAB2",#N/A,TRUE,"GENERAL";"TAB3",#N/A,TRUE,"GENERAL";"TAB4",#N/A,TRUE,"GENERAL";"TAB5",#N/A,TRUE,"GENERAL"}</definedName>
    <definedName name="_u7">{"via1",#N/A,TRUE,"general";"via2",#N/A,TRUE,"general";"via3",#N/A,TRUE,"general"}</definedName>
    <definedName name="_u8">{"TAB1",#N/A,TRUE,"GENERAL";"TAB2",#N/A,TRUE,"GENERAL";"TAB3",#N/A,TRUE,"GENERAL";"TAB4",#N/A,TRUE,"GENERAL";"TAB5",#N/A,TRUE,"GENERAL"}</definedName>
    <definedName name="_u9">{"TAB1",#N/A,TRUE,"GENERAL";"TAB2",#N/A,TRUE,"GENERAL";"TAB3",#N/A,TRUE,"GENERAL";"TAB4",#N/A,TRUE,"GENERAL";"TAB5",#N/A,TRUE,"GENERAL"}</definedName>
    <definedName name="_ur7">{"TAB1",#N/A,TRUE,"GENERAL";"TAB2",#N/A,TRUE,"GENERAL";"TAB3",#N/A,TRUE,"GENERAL";"TAB4",#N/A,TRUE,"GENERAL";"TAB5",#N/A,TRUE,"GENERAL"}</definedName>
    <definedName name="_v2">{"via1",#N/A,TRUE,"general";"via2",#N/A,TRUE,"general";"via3",#N/A,TRUE,"general"}</definedName>
    <definedName name="_v3">{"TAB1",#N/A,TRUE,"GENERAL";"TAB2",#N/A,TRUE,"GENERAL";"TAB3",#N/A,TRUE,"GENERAL";"TAB4",#N/A,TRUE,"GENERAL";"TAB5",#N/A,TRUE,"GENERAL"}</definedName>
    <definedName name="_v4">{"TAB1",#N/A,TRUE,"GENERAL";"TAB2",#N/A,TRUE,"GENERAL";"TAB3",#N/A,TRUE,"GENERAL";"TAB4",#N/A,TRUE,"GENERAL";"TAB5",#N/A,TRUE,"GENERAL"}</definedName>
    <definedName name="_v5">{"TAB1",#N/A,TRUE,"GENERAL";"TAB2",#N/A,TRUE,"GENERAL";"TAB3",#N/A,TRUE,"GENERAL";"TAB4",#N/A,TRUE,"GENERAL";"TAB5",#N/A,TRUE,"GENERAL"}</definedName>
    <definedName name="_v6">{"TAB1",#N/A,TRUE,"GENERAL";"TAB2",#N/A,TRUE,"GENERAL";"TAB3",#N/A,TRUE,"GENERAL";"TAB4",#N/A,TRUE,"GENERAL";"TAB5",#N/A,TRUE,"GENERAL"}</definedName>
    <definedName name="_v7">{"via1",#N/A,TRUE,"general";"via2",#N/A,TRUE,"general";"via3",#N/A,TRUE,"general"}</definedName>
    <definedName name="_v8">{"TAB1",#N/A,TRUE,"GENERAL";"TAB2",#N/A,TRUE,"GENERAL";"TAB3",#N/A,TRUE,"GENERAL";"TAB4",#N/A,TRUE,"GENERAL";"TAB5",#N/A,TRUE,"GENERAL"}</definedName>
    <definedName name="_v9">{"TAB1",#N/A,TRUE,"GENERAL";"TAB2",#N/A,TRUE,"GENERAL";"TAB3",#N/A,TRUE,"GENERAL";"TAB4",#N/A,TRUE,"GENERAL";"TAB5",#N/A,TRUE,"GENERAL"}</definedName>
    <definedName name="_vfv4">{"via1",#N/A,TRUE,"general";"via2",#N/A,TRUE,"general";"via3",#N/A,TRUE,"general"}</definedName>
    <definedName name="_x1">{"TAB1",#N/A,TRUE,"GENERAL";"TAB2",#N/A,TRUE,"GENERAL";"TAB3",#N/A,TRUE,"GENERAL";"TAB4",#N/A,TRUE,"GENERAL";"TAB5",#N/A,TRUE,"GENERAL"}</definedName>
    <definedName name="_x2">{"via1",#N/A,TRUE,"general";"via2",#N/A,TRUE,"general";"via3",#N/A,TRUE,"general"}</definedName>
    <definedName name="_x3">{"via1",#N/A,TRUE,"general";"via2",#N/A,TRUE,"general";"via3",#N/A,TRUE,"general"}</definedName>
    <definedName name="_x4">{"via1",#N/A,TRUE,"general";"via2",#N/A,TRUE,"general";"via3",#N/A,TRUE,"general"}</definedName>
    <definedName name="_x5">{"TAB1",#N/A,TRUE,"GENERAL";"TAB2",#N/A,TRUE,"GENERAL";"TAB3",#N/A,TRUE,"GENERAL";"TAB4",#N/A,TRUE,"GENERAL";"TAB5",#N/A,TRUE,"GENERAL"}</definedName>
    <definedName name="_x6">{"TAB1",#N/A,TRUE,"GENERAL";"TAB2",#N/A,TRUE,"GENERAL";"TAB3",#N/A,TRUE,"GENERAL";"TAB4",#N/A,TRUE,"GENERAL";"TAB5",#N/A,TRUE,"GENERAL"}</definedName>
    <definedName name="_x7">{"TAB1",#N/A,TRUE,"GENERAL";"TAB2",#N/A,TRUE,"GENERAL";"TAB3",#N/A,TRUE,"GENERAL";"TAB4",#N/A,TRUE,"GENERAL";"TAB5",#N/A,TRUE,"GENERAL"}</definedName>
    <definedName name="_x8">{"via1",#N/A,TRUE,"general";"via2",#N/A,TRUE,"general";"via3",#N/A,TRUE,"general"}</definedName>
    <definedName name="_x9">{"TAB1",#N/A,TRUE,"GENERAL";"TAB2",#N/A,TRUE,"GENERAL";"TAB3",#N/A,TRUE,"GENERAL";"TAB4",#N/A,TRUE,"GENERAL";"TAB5",#N/A,TRUE,"GENERAL"}</definedName>
    <definedName name="_y2">{"TAB1",#N/A,TRUE,"GENERAL";"TAB2",#N/A,TRUE,"GENERAL";"TAB3",#N/A,TRUE,"GENERAL";"TAB4",#N/A,TRUE,"GENERAL";"TAB5",#N/A,TRUE,"GENERAL"}</definedName>
    <definedName name="_y3">{"via1",#N/A,TRUE,"general";"via2",#N/A,TRUE,"general";"via3",#N/A,TRUE,"general"}</definedName>
    <definedName name="_y4">{"via1",#N/A,TRUE,"general";"via2",#N/A,TRUE,"general";"via3",#N/A,TRUE,"general"}</definedName>
    <definedName name="_y5">{"TAB1",#N/A,TRUE,"GENERAL";"TAB2",#N/A,TRUE,"GENERAL";"TAB3",#N/A,TRUE,"GENERAL";"TAB4",#N/A,TRUE,"GENERAL";"TAB5",#N/A,TRUE,"GENERAL"}</definedName>
    <definedName name="_y6">{"via1",#N/A,TRUE,"general";"via2",#N/A,TRUE,"general";"via3",#N/A,TRUE,"general"}</definedName>
    <definedName name="_y7">{"via1",#N/A,TRUE,"general";"via2",#N/A,TRUE,"general";"via3",#N/A,TRUE,"general"}</definedName>
    <definedName name="_y8">{"via1",#N/A,TRUE,"general";"via2",#N/A,TRUE,"general";"via3",#N/A,TRUE,"general"}</definedName>
    <definedName name="_y9">{"TAB1",#N/A,TRUE,"GENERAL";"TAB2",#N/A,TRUE,"GENERAL";"TAB3",#N/A,TRUE,"GENERAL";"TAB4",#N/A,TRUE,"GENERAL";"TAB5",#N/A,TRUE,"GENERAL"}</definedName>
    <definedName name="_z1">{"TAB1",#N/A,TRUE,"GENERAL";"TAB2",#N/A,TRUE,"GENERAL";"TAB3",#N/A,TRUE,"GENERAL";"TAB4",#N/A,TRUE,"GENERAL";"TAB5",#N/A,TRUE,"GENERAL"}</definedName>
    <definedName name="_z2">{"via1",#N/A,TRUE,"general";"via2",#N/A,TRUE,"general";"via3",#N/A,TRUE,"general"}</definedName>
    <definedName name="_z3">{"via1",#N/A,TRUE,"general";"via2",#N/A,TRUE,"general";"via3",#N/A,TRUE,"general"}</definedName>
    <definedName name="_z4">{"TAB1",#N/A,TRUE,"GENERAL";"TAB2",#N/A,TRUE,"GENERAL";"TAB3",#N/A,TRUE,"GENERAL";"TAB4",#N/A,TRUE,"GENERAL";"TAB5",#N/A,TRUE,"GENERAL"}</definedName>
    <definedName name="_z5">{"via1",#N/A,TRUE,"general";"via2",#N/A,TRUE,"general";"via3",#N/A,TRUE,"general"}</definedName>
    <definedName name="_z6">{"TAB1",#N/A,TRUE,"GENERAL";"TAB2",#N/A,TRUE,"GENERAL";"TAB3",#N/A,TRUE,"GENERAL";"TAB4",#N/A,TRUE,"GENERAL";"TAB5",#N/A,TRUE,"GENERAL"}</definedName>
    <definedName name="A1.1" localSheetId="3">#REF!</definedName>
    <definedName name="A1.1">#REF!</definedName>
    <definedName name="a2a">{"TAB1",#N/A,TRUE,"GENERAL";"TAB2",#N/A,TRUE,"GENERAL";"TAB3",#N/A,TRUE,"GENERAL";"TAB4",#N/A,TRUE,"GENERAL";"TAB5",#N/A,TRUE,"GENERAL"}</definedName>
    <definedName name="aaaaas">{"TAB1",#N/A,TRUE,"GENERAL";"TAB2",#N/A,TRUE,"GENERAL";"TAB3",#N/A,TRUE,"GENERAL";"TAB4",#N/A,TRUE,"GENERAL";"TAB5",#N/A,TRUE,"GENERAL"}</definedName>
    <definedName name="aas">{"TAB1",#N/A,TRUE,"GENERAL";"TAB2",#N/A,TRUE,"GENERAL";"TAB3",#N/A,TRUE,"GENERAL";"TAB4",#N/A,TRUE,"GENERAL";"TAB5",#N/A,TRUE,"GENERAL"}</definedName>
    <definedName name="AccessDatabase">"A:\SAIN.mdb"</definedName>
    <definedName name="ADFGSDB">{"via1",#N/A,TRUE,"general";"via2",#N/A,TRUE,"general";"via3",#N/A,TRUE,"general"}</definedName>
    <definedName name="ADSAD">{"TAB1",#N/A,TRUE,"GENERAL";"TAB2",#N/A,TRUE,"GENERAL";"TAB3",#N/A,TRUE,"GENERAL";"TAB4",#N/A,TRUE,"GENERAL";"TAB5",#N/A,TRUE,"GENERAL"}</definedName>
    <definedName name="aefa">{"via1",#N/A,TRUE,"general";"via2",#N/A,TRUE,"general";"via3",#N/A,TRUE,"general"}</definedName>
    <definedName name="afdsw">{"TAB1",#N/A,TRUE,"GENERAL";"TAB2",#N/A,TRUE,"GENERAL";"TAB3",#N/A,TRUE,"GENERAL";"TAB4",#N/A,TRUE,"GENERAL";"TAB5",#N/A,TRUE,"GENERAL"}</definedName>
    <definedName name="agdsgg">{"via1",#N/A,TRUE,"general";"via2",#N/A,TRUE,"general";"via3",#N/A,TRUE,"general"}</definedName>
    <definedName name="APU_OC">#REF!</definedName>
    <definedName name="aqaq">{"TAB1",#N/A,TRUE,"GENERAL";"TAB2",#N/A,TRUE,"GENERAL";"TAB3",#N/A,TRUE,"GENERAL";"TAB4",#N/A,TRUE,"GENERAL";"TAB5",#N/A,TRUE,"GENERAL"}</definedName>
    <definedName name="ASD">{"via1",#N/A,TRUE,"general";"via2",#N/A,TRUE,"general";"via3",#N/A,TRUE,"general"}</definedName>
    <definedName name="ASDA">{"via1",#N/A,TRUE,"general";"via2",#N/A,TRUE,"general";"via3",#N/A,TRUE,"general"}</definedName>
    <definedName name="asdasd">{"TAB1",#N/A,TRUE,"GENERAL";"TAB2",#N/A,TRUE,"GENERAL";"TAB3",#N/A,TRUE,"GENERAL";"TAB4",#N/A,TRUE,"GENERAL";"TAB5",#N/A,TRUE,"GENERAL"}</definedName>
    <definedName name="asdf">{"via1",#N/A,TRUE,"general";"via2",#N/A,TRUE,"general";"via3",#N/A,TRUE,"general"}</definedName>
    <definedName name="asdfa">{"via1",#N/A,TRUE,"general";"via2",#N/A,TRUE,"general";"via3",#N/A,TRUE,"general"}</definedName>
    <definedName name="asfasd">{"via1",#N/A,TRUE,"general";"via2",#N/A,TRUE,"general";"via3",#N/A,TRUE,"general"}</definedName>
    <definedName name="asfasdl">{"via1",#N/A,TRUE,"general";"via2",#N/A,TRUE,"general";"via3",#N/A,TRUE,"general"}</definedName>
    <definedName name="asff">{"TAB1",#N/A,TRUE,"GENERAL";"TAB2",#N/A,TRUE,"GENERAL";"TAB3",#N/A,TRUE,"GENERAL";"TAB4",#N/A,TRUE,"GENERAL";"TAB5",#N/A,TRUE,"GENERAL"}</definedName>
    <definedName name="asfghjoi">{"via1",#N/A,TRUE,"general";"via2",#N/A,TRUE,"general";"via3",#N/A,TRUE,"general"}</definedName>
    <definedName name="asojkdr">{"TAB1",#N/A,TRUE,"GENERAL";"TAB2",#N/A,TRUE,"GENERAL";"TAB3",#N/A,TRUE,"GENERAL";"TAB4",#N/A,TRUE,"GENERAL";"TAB5",#N/A,TRUE,"GENERAL"}</definedName>
    <definedName name="axyzqerojhvdakjdvasdas">{"via1",#N/A,TRUE,"general";"via2",#N/A,TRUE,"general";"via3",#N/A,TRUE,"general"}</definedName>
    <definedName name="azaz">{"TAB1",#N/A,TRUE,"GENERAL";"TAB2",#N/A,TRUE,"GENERAL";"TAB3",#N/A,TRUE,"GENERAL";"TAB4",#N/A,TRUE,"GENERAL";"TAB5",#N/A,TRUE,"GENERAL"}</definedName>
    <definedName name="B">{"via1",#N/A,TRUE,"general";"via2",#N/A,TRUE,"general";"via3",#N/A,TRUE,"general"}</definedName>
    <definedName name="bbbbbb">{"via1",#N/A,TRUE,"general";"via2",#N/A,TRUE,"general";"via3",#N/A,TRUE,"general"}</definedName>
    <definedName name="bbbbbh">{"TAB1",#N/A,TRUE,"GENERAL";"TAB2",#N/A,TRUE,"GENERAL";"TAB3",#N/A,TRUE,"GENERAL";"TAB4",#N/A,TRUE,"GENERAL";"TAB5",#N/A,TRUE,"GENERAL"}</definedName>
    <definedName name="bbd">{"TAB1",#N/A,TRUE,"GENERAL";"TAB2",#N/A,TRUE,"GENERAL";"TAB3",#N/A,TRUE,"GENERAL";"TAB4",#N/A,TRUE,"GENERAL";"TAB5",#N/A,TRUE,"GENERAL"}</definedName>
    <definedName name="BCXBDFG">{"TAB1",#N/A,TRUE,"GENERAL";"TAB2",#N/A,TRUE,"GENERAL";"TAB3",#N/A,TRUE,"GENERAL";"TAB4",#N/A,TRUE,"GENERAL";"TAB5",#N/A,TRUE,"GENERAL"}</definedName>
    <definedName name="BDFB">{"via1",#N/A,TRUE,"general";"via2",#N/A,TRUE,"general";"via3",#N/A,TRUE,"general"}</definedName>
    <definedName name="BDFGDG">{"TAB1",#N/A,TRUE,"GENERAL";"TAB2",#N/A,TRUE,"GENERAL";"TAB3",#N/A,TRUE,"GENERAL";"TAB4",#N/A,TRUE,"GENERAL";"TAB5",#N/A,TRUE,"GENERAL"}</definedName>
    <definedName name="be">{"TAB1",#N/A,TRUE,"GENERAL";"TAB2",#N/A,TRUE,"GENERAL";"TAB3",#N/A,TRUE,"GENERAL";"TAB4",#N/A,TRUE,"GENERAL";"TAB5",#N/A,TRUE,"GENERAL"}</definedName>
    <definedName name="bfnfv">{"TAB1",#N/A,TRUE,"GENERAL";"TAB2",#N/A,TRUE,"GENERAL";"TAB3",#N/A,TRUE,"GENERAL";"TAB4",#N/A,TRUE,"GENERAL";"TAB5",#N/A,TRUE,"GENERAL"}</definedName>
    <definedName name="bgb">{"TAB1",#N/A,TRUE,"GENERAL";"TAB2",#N/A,TRUE,"GENERAL";"TAB3",#N/A,TRUE,"GENERAL";"TAB4",#N/A,TRUE,"GENERAL";"TAB5",#N/A,TRUE,"GENERAL"}</definedName>
    <definedName name="BGDGFRT">{"via1",#N/A,TRUE,"general";"via2",#N/A,TRUE,"general";"via3",#N/A,TRUE,"general"}</definedName>
    <definedName name="BGFBFH">{"via1",#N/A,TRUE,"general";"via2",#N/A,TRUE,"general";"via3",#N/A,TRUE,"general"}</definedName>
    <definedName name="bgvfcdx">{"via1",#N/A,TRUE,"general";"via2",#N/A,TRUE,"general";"via3",#N/A,TRUE,"general"}</definedName>
    <definedName name="br">{"TAB1",#N/A,TRUE,"GENERAL";"TAB2",#N/A,TRUE,"GENERAL";"TAB3",#N/A,TRUE,"GENERAL";"TAB4",#N/A,TRUE,"GENERAL";"TAB5",#N/A,TRUE,"GENERAL"}</definedName>
    <definedName name="bsb">{"via1",#N/A,TRUE,"general";"via2",#N/A,TRUE,"general";"via3",#N/A,TRUE,"general"}</definedName>
    <definedName name="bspoi">{"TAB1",#N/A,TRUE,"GENERAL";"TAB2",#N/A,TRUE,"GENERAL";"TAB3",#N/A,TRUE,"GENERAL";"TAB4",#N/A,TRUE,"GENERAL";"TAB5",#N/A,TRUE,"GENERAL"}</definedName>
    <definedName name="bt">{"via1",#N/A,TRUE,"general";"via2",#N/A,TRUE,"general";"via3",#N/A,TRUE,"general"}</definedName>
    <definedName name="BTYJHTR">{"TAB1",#N/A,TRUE,"GENERAL";"TAB2",#N/A,TRUE,"GENERAL";"TAB3",#N/A,TRUE,"GENERAL";"TAB4",#N/A,TRUE,"GENERAL";"TAB5",#N/A,TRUE,"GENERAL"}</definedName>
    <definedName name="bvbc">{"TAB1",#N/A,TRUE,"GENERAL";"TAB2",#N/A,TRUE,"GENERAL";"TAB3",#N/A,TRUE,"GENERAL";"TAB4",#N/A,TRUE,"GENERAL";"TAB5",#N/A,TRUE,"GENERAL"}</definedName>
    <definedName name="bvcb">{"via1",#N/A,TRUE,"general";"via2",#N/A,TRUE,"general";"via3",#N/A,TRUE,"general"}</definedName>
    <definedName name="bvn">{"via1",#N/A,TRUE,"general";"via2",#N/A,TRUE,"general";"via3",#N/A,TRUE,"general"}</definedName>
    <definedName name="by">{"via1",#N/A,TRUE,"general";"via2",#N/A,TRUE,"general";"via3",#N/A,TRUE,"general"}</definedName>
    <definedName name="CC1.1">#REF!</definedName>
    <definedName name="ccccc">{"TAB1",#N/A,TRUE,"GENERAL";"TAB2",#N/A,TRUE,"GENERAL";"TAB3",#N/A,TRUE,"GENERAL";"TAB4",#N/A,TRUE,"GENERAL";"TAB5",#N/A,TRUE,"GENERAL"}</definedName>
    <definedName name="cdcdc">{"via1",#N/A,TRUE,"general";"via2",#N/A,TRUE,"general";"via3",#N/A,TRUE,"general"}</definedName>
    <definedName name="ceerf">{"TAB1",#N/A,TRUE,"GENERAL";"TAB2",#N/A,TRUE,"GENERAL";"TAB3",#N/A,TRUE,"GENERAL";"TAB4",#N/A,TRUE,"GENERAL";"TAB5",#N/A,TRUE,"GENERAL"}</definedName>
    <definedName name="CUNET">{"via1",#N/A,TRUE,"general";"via2",#N/A,TRUE,"general";"via3",#N/A,TRUE,"general"}</definedName>
    <definedName name="cv">{"TAB1",#N/A,TRUE,"GENERAL";"TAB2",#N/A,TRUE,"GENERAL";"TAB3",#N/A,TRUE,"GENERAL";"TAB4",#N/A,TRUE,"GENERAL";"TAB5",#N/A,TRUE,"GENERAL"}</definedName>
    <definedName name="cvfvd">{"via1",#N/A,TRUE,"general";"via2",#N/A,TRUE,"general";"via3",#N/A,TRUE,"general"}</definedName>
    <definedName name="cvn">{"TAB1",#N/A,TRUE,"GENERAL";"TAB2",#N/A,TRUE,"GENERAL";"TAB3",#N/A,TRUE,"GENERAL";"TAB4",#N/A,TRUE,"GENERAL";"TAB5",#N/A,TRUE,"GENERAL"}</definedName>
    <definedName name="CVXC">{"via1",#N/A,TRUE,"general";"via2",#N/A,TRUE,"general";"via3",#N/A,TRUE,"general"}</definedName>
    <definedName name="d">{"TAB1",#N/A,TRUE,"GENERAL";"TAB2",#N/A,TRUE,"GENERAL";"TAB3",#N/A,TRUE,"GENERAL";"TAB4",#N/A,TRUE,"GENERAL";"TAB5",#N/A,TRUE,"GENERAL"}</definedName>
    <definedName name="DADADAD">{#N/A,#N/A,TRUE,"CODIGO DEPENDENCIA"}</definedName>
    <definedName name="DASD">{"TAB1",#N/A,TRUE,"GENERAL";"TAB2",#N/A,TRUE,"GENERAL";"TAB3",#N/A,TRUE,"GENERAL";"TAB4",#N/A,TRUE,"GENERAL";"TAB5",#N/A,TRUE,"GENERAL"}</definedName>
    <definedName name="dbfdfbi">{"TAB1",#N/A,TRUE,"GENERAL";"TAB2",#N/A,TRUE,"GENERAL";"TAB3",#N/A,TRUE,"GENERAL";"TAB4",#N/A,TRUE,"GENERAL";"TAB5",#N/A,TRUE,"GENERAL"}</definedName>
    <definedName name="DCSDCTV">{"via1",#N/A,TRUE,"general";"via2",#N/A,TRUE,"general";"via3",#N/A,TRUE,"general"}</definedName>
    <definedName name="ddd">{"via1",#N/A,TRUE,"general";"via2",#N/A,TRUE,"general";"via3",#N/A,TRUE,"general"}</definedName>
    <definedName name="ddddt">{"via1",#N/A,TRUE,"general";"via2",#N/A,TRUE,"general";"via3",#N/A,TRUE,"general"}</definedName>
    <definedName name="ddewdw">{"TAB1",#N/A,TRUE,"GENERAL";"TAB2",#N/A,TRUE,"GENERAL";"TAB3",#N/A,TRUE,"GENERAL";"TAB4",#N/A,TRUE,"GENERAL";"TAB5",#N/A,TRUE,"GENERAL"}</definedName>
    <definedName name="ddfdh">{"TAB1",#N/A,TRUE,"GENERAL";"TAB2",#N/A,TRUE,"GENERAL";"TAB3",#N/A,TRUE,"GENERAL";"TAB4",#N/A,TRUE,"GENERAL";"TAB5",#N/A,TRUE,"GENERAL"}</definedName>
    <definedName name="DDGSDP">{"TAB1",#N/A,TRUE,"GENERAL";"TAB2",#N/A,TRUE,"GENERAL";"TAB3",#N/A,TRUE,"GENERAL";"TAB4",#N/A,TRUE,"GENERAL";"TAB5",#N/A,TRUE,"GENERAL"}</definedName>
    <definedName name="deded">{"TAB1",#N/A,TRUE,"GENERAL";"TAB2",#N/A,TRUE,"GENERAL";"TAB3",#N/A,TRUE,"GENERAL";"TAB4",#N/A,TRUE,"GENERAL";"TAB5",#N/A,TRUE,"GENERAL"}</definedName>
    <definedName name="defd">{"via1",#N/A,TRUE,"general";"via2",#N/A,TRUE,"general";"via3",#N/A,TRUE,"general"}</definedName>
    <definedName name="dfa">{"TAB1",#N/A,TRUE,"GENERAL";"TAB2",#N/A,TRUE,"GENERAL";"TAB3",#N/A,TRUE,"GENERAL";"TAB4",#N/A,TRUE,"GENERAL";"TAB5",#N/A,TRUE,"GENERAL"}</definedName>
    <definedName name="dfasd">{"TAB1",#N/A,TRUE,"GENERAL";"TAB2",#N/A,TRUE,"GENERAL";"TAB3",#N/A,TRUE,"GENERAL";"TAB4",#N/A,TRUE,"GENERAL";"TAB5",#N/A,TRUE,"GENERAL"}</definedName>
    <definedName name="DFBNJ">{"via1",#N/A,TRUE,"general";"via2",#N/A,TRUE,"general";"via3",#N/A,TRUE,"general"}</definedName>
    <definedName name="dfds">{"TAB1",#N/A,TRUE,"GENERAL";"TAB2",#N/A,TRUE,"GENERAL";"TAB3",#N/A,TRUE,"GENERAL";"TAB4",#N/A,TRUE,"GENERAL";"TAB5",#N/A,TRUE,"GENERAL"}</definedName>
    <definedName name="dfdsfi">{"via1",#N/A,TRUE,"general";"via2",#N/A,TRUE,"general";"via3",#N/A,TRUE,"general"}</definedName>
    <definedName name="dffffe">{"TAB1",#N/A,TRUE,"GENERAL";"TAB2",#N/A,TRUE,"GENERAL";"TAB3",#N/A,TRUE,"GENERAL";"TAB4",#N/A,TRUE,"GENERAL";"TAB5",#N/A,TRUE,"GENERAL"}</definedName>
    <definedName name="DFG">{"via1",#N/A,TRUE,"general";"via2",#N/A,TRUE,"general";"via3",#N/A,TRUE,"general"}</definedName>
    <definedName name="DFGBHJ">{"via1",#N/A,TRUE,"general";"via2",#N/A,TRUE,"general";"via3",#N/A,TRUE,"general"}</definedName>
    <definedName name="DFGDFG">{"via1",#N/A,TRUE,"general";"via2",#N/A,TRUE,"general";"via3",#N/A,TRUE,"general"}</definedName>
    <definedName name="DFGDYYB">{"TAB1",#N/A,TRUE,"GENERAL";"TAB2",#N/A,TRUE,"GENERAL";"TAB3",#N/A,TRUE,"GENERAL";"TAB4",#N/A,TRUE,"GENERAL";"TAB5",#N/A,TRUE,"GENERAL"}</definedName>
    <definedName name="dfgf">{"via1",#N/A,TRUE,"general";"via2",#N/A,TRUE,"general";"via3",#N/A,TRUE,"general"}</definedName>
    <definedName name="DFGFBOP">{"TAB1",#N/A,TRUE,"GENERAL";"TAB2",#N/A,TRUE,"GENERAL";"TAB3",#N/A,TRUE,"GENERAL";"TAB4",#N/A,TRUE,"GENERAL";"TAB5",#N/A,TRUE,"GENERAL"}</definedName>
    <definedName name="DFGFDG">{"TAB1",#N/A,TRUE,"GENERAL";"TAB2",#N/A,TRUE,"GENERAL";"TAB3",#N/A,TRUE,"GENERAL";"TAB4",#N/A,TRUE,"GENERAL";"TAB5",#N/A,TRUE,"GENERAL"}</definedName>
    <definedName name="DFGV">{"TAB1",#N/A,TRUE,"GENERAL";"TAB2",#N/A,TRUE,"GENERAL";"TAB3",#N/A,TRUE,"GENERAL";"TAB4",#N/A,TRUE,"GENERAL";"TAB5",#N/A,TRUE,"GENERAL"}</definedName>
    <definedName name="dfgypuj">{"TAB1",#N/A,TRUE,"GENERAL";"TAB2",#N/A,TRUE,"GENERAL";"TAB3",#N/A,TRUE,"GENERAL";"TAB4",#N/A,TRUE,"GENERAL";"TAB5",#N/A,TRUE,"GENERAL"}</definedName>
    <definedName name="dfh">{"TAB1",#N/A,TRUE,"GENERAL";"TAB2",#N/A,TRUE,"GENERAL";"TAB3",#N/A,TRUE,"GENERAL";"TAB4",#N/A,TRUE,"GENERAL";"TAB5",#N/A,TRUE,"GENERAL"}</definedName>
    <definedName name="dfhdr">{"via1",#N/A,TRUE,"general";"via2",#N/A,TRUE,"general";"via3",#N/A,TRUE,"general"}</definedName>
    <definedName name="dfhgh">{"via1",#N/A,TRUE,"general";"via2",#N/A,TRUE,"general";"via3",#N/A,TRUE,"general"}</definedName>
    <definedName name="dfj">{"via1",#N/A,TRUE,"general";"via2",#N/A,TRUE,"general";"via3",#N/A,TRUE,"general"}</definedName>
    <definedName name="DFRFRF">{"via1",#N/A,TRUE,"general";"via2",#N/A,TRUE,"general";"via3",#N/A,TRUE,"general"}</definedName>
    <definedName name="DFVUI">{"via1",#N/A,TRUE,"general";"via2",#N/A,TRUE,"general";"via3",#N/A,TRUE,"general"}</definedName>
    <definedName name="dg">{"via1",#N/A,TRUE,"general";"via2",#N/A,TRUE,"general";"via3",#N/A,TRUE,"general"}</definedName>
    <definedName name="dgdgr">{"via1",#N/A,TRUE,"general";"via2",#N/A,TRUE,"general";"via3",#N/A,TRUE,"general"}</definedName>
    <definedName name="dgfd">{"TAB1",#N/A,TRUE,"GENERAL";"TAB2",#N/A,TRUE,"GENERAL";"TAB3",#N/A,TRUE,"GENERAL";"TAB4",#N/A,TRUE,"GENERAL";"TAB5",#N/A,TRUE,"GENERAL"}</definedName>
    <definedName name="DGFDFVSDF">{"via1",#N/A,TRUE,"general";"via2",#N/A,TRUE,"general";"via3",#N/A,TRUE,"general"}</definedName>
    <definedName name="dgfdg">{"via1",#N/A,TRUE,"general";"via2",#N/A,TRUE,"general";"via3",#N/A,TRUE,"general"}</definedName>
    <definedName name="DGFG">{"via1",#N/A,TRUE,"general";"via2",#N/A,TRUE,"general";"via3",#N/A,TRUE,"general"}</definedName>
    <definedName name="dgfsado">{"TAB1",#N/A,TRUE,"GENERAL";"TAB2",#N/A,TRUE,"GENERAL";"TAB3",#N/A,TRUE,"GENERAL";"TAB4",#N/A,TRUE,"GENERAL";"TAB5",#N/A,TRUE,"GENERAL"}</definedName>
    <definedName name="dgrdeb">{"TAB1",#N/A,TRUE,"GENERAL";"TAB2",#N/A,TRUE,"GENERAL";"TAB3",#N/A,TRUE,"GENERAL";"TAB4",#N/A,TRUE,"GENERAL";"TAB5",#N/A,TRUE,"GENERAL"}</definedName>
    <definedName name="dgreg">{"via1",#N/A,TRUE,"general";"via2",#N/A,TRUE,"general";"via3",#N/A,TRUE,"general"}</definedName>
    <definedName name="DH">{"via1",#N/A,TRUE,"general";"via2",#N/A,TRUE,"general";"via3",#N/A,TRUE,"general"}</definedName>
    <definedName name="dhdth">{"TAB1",#N/A,TRUE,"GENERAL";"TAB2",#N/A,TRUE,"GENERAL";"TAB3",#N/A,TRUE,"GENERAL";"TAB4",#N/A,TRUE,"GENERAL";"TAB5",#N/A,TRUE,"GENERAL"}</definedName>
    <definedName name="dhgh">{"via1",#N/A,TRUE,"general";"via2",#N/A,TRUE,"general";"via3",#N/A,TRUE,"general"}</definedName>
    <definedName name="djdytj">{"TAB1",#N/A,TRUE,"GENERAL";"TAB2",#N/A,TRUE,"GENERAL";"TAB3",#N/A,TRUE,"GENERAL";"TAB4",#N/A,TRUE,"GENERAL";"TAB5",#N/A,TRUE,"GENERAL"}</definedName>
    <definedName name="dry">{"via1",#N/A,TRUE,"general";"via2",#N/A,TRUE,"general";"via3",#N/A,TRUE,"general"}</definedName>
    <definedName name="DSAD">{"via1",#N/A,TRUE,"general";"via2",#N/A,TRUE,"general";"via3",#N/A,TRUE,"general"}</definedName>
    <definedName name="dsadfp">{"TAB1",#N/A,TRUE,"GENERAL";"TAB2",#N/A,TRUE,"GENERAL";"TAB3",#N/A,TRUE,"GENERAL";"TAB4",#N/A,TRUE,"GENERAL";"TAB5",#N/A,TRUE,"GENERAL"}</definedName>
    <definedName name="DSD">{"via1",#N/A,TRUE,"general";"via2",#N/A,TRUE,"general";"via3",#N/A,TRUE,"general"}</definedName>
    <definedName name="dsdads4">{"TAB1",#N/A,TRUE,"GENERAL";"TAB2",#N/A,TRUE,"GENERAL";"TAB3",#N/A,TRUE,"GENERAL";"TAB4",#N/A,TRUE,"GENERAL";"TAB5",#N/A,TRUE,"GENERAL"}</definedName>
    <definedName name="DSF">{"via1",#N/A,TRUE,"general";"via2",#N/A,TRUE,"general";"via3",#N/A,TRUE,"general"}</definedName>
    <definedName name="DSFCVTY">{"TAB1",#N/A,TRUE,"GENERAL";"TAB2",#N/A,TRUE,"GENERAL";"TAB3",#N/A,TRUE,"GENERAL";"TAB4",#N/A,TRUE,"GENERAL";"TAB5",#N/A,TRUE,"GENERAL"}</definedName>
    <definedName name="dsfg">{"via1",#N/A,TRUE,"general";"via2",#N/A,TRUE,"general";"via3",#N/A,TRUE,"general"}</definedName>
    <definedName name="dsfhgfdh">{"TAB1",#N/A,TRUE,"GENERAL";"TAB2",#N/A,TRUE,"GENERAL";"TAB3",#N/A,TRUE,"GENERAL";"TAB4",#N/A,TRUE,"GENERAL";"TAB5",#N/A,TRUE,"GENERAL"}</definedName>
    <definedName name="dsfsdf">{"via1",#N/A,TRUE,"general";"via2",#N/A,TRUE,"general";"via3",#N/A,TRUE,"general"}</definedName>
    <definedName name="DSFSDFCXV">{"TAB1",#N/A,TRUE,"GENERAL";"TAB2",#N/A,TRUE,"GENERAL";"TAB3",#N/A,TRUE,"GENERAL";"TAB4",#N/A,TRUE,"GENERAL";"TAB5",#N/A,TRUE,"GENERAL"}</definedName>
    <definedName name="dsfsvm">{"TAB1",#N/A,TRUE,"GENERAL";"TAB2",#N/A,TRUE,"GENERAL";"TAB3",#N/A,TRUE,"GENERAL";"TAB4",#N/A,TRUE,"GENERAL";"TAB5",#N/A,TRUE,"GENERAL"}</definedName>
    <definedName name="dsftbv">{"via1",#N/A,TRUE,"general";"via2",#N/A,TRUE,"general";"via3",#N/A,TRUE,"general"}</definedName>
    <definedName name="dtrhj">{"via1",#N/A,TRUE,"general";"via2",#N/A,TRUE,"general";"via3",#N/A,TRUE,"general"}</definedName>
    <definedName name="dxfgg">{"via1",#N/A,TRUE,"general";"via2",#N/A,TRUE,"general";"via3",#N/A,TRUE,"general"}</definedName>
    <definedName name="e3e33">{"via1",#N/A,TRUE,"general";"via2",#N/A,TRUE,"general";"via3",#N/A,TRUE,"general"}</definedName>
    <definedName name="EDEDWSWQA">{"TAB1",#N/A,TRUE,"GENERAL";"TAB2",#N/A,TRUE,"GENERAL";"TAB3",#N/A,TRUE,"GENERAL";"TAB4",#N/A,TRUE,"GENERAL";"TAB5",#N/A,TRUE,"GENERAL"}</definedName>
    <definedName name="edgfhmn">{"via1",#N/A,TRUE,"general";"via2",#N/A,TRUE,"general";"via3",#N/A,TRUE,"general"}</definedName>
    <definedName name="eeedfr">{"TAB1",#N/A,TRUE,"GENERAL";"TAB2",#N/A,TRUE,"GENERAL";"TAB3",#N/A,TRUE,"GENERAL";"TAB4",#N/A,TRUE,"GENERAL";"TAB5",#N/A,TRUE,"GENERAL"}</definedName>
    <definedName name="eeeeer">{"TAB1",#N/A,TRUE,"GENERAL";"TAB2",#N/A,TRUE,"GENERAL";"TAB3",#N/A,TRUE,"GENERAL";"TAB4",#N/A,TRUE,"GENERAL";"TAB5",#N/A,TRUE,"GENERAL"}</definedName>
    <definedName name="eeerfd">{"via1",#N/A,TRUE,"general";"via2",#N/A,TRUE,"general";"via3",#N/A,TRUE,"general"}</definedName>
    <definedName name="efef">{"TAB1",#N/A,TRUE,"GENERAL";"TAB2",#N/A,TRUE,"GENERAL";"TAB3",#N/A,TRUE,"GENERAL";"TAB4",#N/A,TRUE,"GENERAL";"TAB5",#N/A,TRUE,"GENERAL"}</definedName>
    <definedName name="efer">{"via1",#N/A,TRUE,"general";"via2",#N/A,TRUE,"general";"via3",#N/A,TRUE,"general"}</definedName>
    <definedName name="egeg">{"TAB1",#N/A,TRUE,"GENERAL";"TAB2",#N/A,TRUE,"GENERAL";"TAB3",#N/A,TRUE,"GENERAL";"TAB4",#N/A,TRUE,"GENERAL";"TAB5",#N/A,TRUE,"GENERAL"}</definedName>
    <definedName name="egtrgthrt">{"TAB1",#N/A,TRUE,"GENERAL";"TAB2",#N/A,TRUE,"GENERAL";"TAB3",#N/A,TRUE,"GENERAL";"TAB4",#N/A,TRUE,"GENERAL";"TAB5",#N/A,TRUE,"GENERAL"}</definedName>
    <definedName name="eqw">{"via1",#N/A,TRUE,"general";"via2",#N/A,TRUE,"general";"via3",#N/A,TRUE,"general"}</definedName>
    <definedName name="erg">{"TAB1",#N/A,TRUE,"GENERAL";"TAB2",#N/A,TRUE,"GENERAL";"TAB3",#N/A,TRUE,"GENERAL";"TAB4",#N/A,TRUE,"GENERAL";"TAB5",#N/A,TRUE,"GENERAL"}</definedName>
    <definedName name="erger">{"via1",#N/A,TRUE,"general";"via2",#N/A,TRUE,"general";"via3",#N/A,TRUE,"general"}</definedName>
    <definedName name="ergerg">{"via1",#N/A,TRUE,"general";"via2",#N/A,TRUE,"general";"via3",#N/A,TRUE,"general"}</definedName>
    <definedName name="ergfegr">{"via1",#N/A,TRUE,"general";"via2",#N/A,TRUE,"general";"via3",#N/A,TRUE,"general"}</definedName>
    <definedName name="ergge">{"TAB1",#N/A,TRUE,"GENERAL";"TAB2",#N/A,TRUE,"GENERAL";"TAB3",#N/A,TRUE,"GENERAL";"TAB4",#N/A,TRUE,"GENERAL";"TAB5",#N/A,TRUE,"GENERAL"}</definedName>
    <definedName name="erggewg">{"via1",#N/A,TRUE,"general";"via2",#N/A,TRUE,"general";"via3",#N/A,TRUE,"general"}</definedName>
    <definedName name="ergreg">{"TAB1",#N/A,TRUE,"GENERAL";"TAB2",#N/A,TRUE,"GENERAL";"TAB3",#N/A,TRUE,"GENERAL";"TAB4",#N/A,TRUE,"GENERAL";"TAB5",#N/A,TRUE,"GENERAL"}</definedName>
    <definedName name="ergregerg">{"via1",#N/A,TRUE,"general";"via2",#N/A,TRUE,"general";"via3",#N/A,TRUE,"general"}</definedName>
    <definedName name="ergrg">{"TAB1",#N/A,TRUE,"GENERAL";"TAB2",#N/A,TRUE,"GENERAL";"TAB3",#N/A,TRUE,"GENERAL";"TAB4",#N/A,TRUE,"GENERAL";"TAB5",#N/A,TRUE,"GENERAL"}</definedName>
    <definedName name="ergweg">{"TAB1",#N/A,TRUE,"GENERAL";"TAB2",#N/A,TRUE,"GENERAL";"TAB3",#N/A,TRUE,"GENERAL";"TAB4",#N/A,TRUE,"GENERAL";"TAB5",#N/A,TRUE,"GENERAL"}</definedName>
    <definedName name="ergwreg">{"via1",#N/A,TRUE,"general";"via2",#N/A,TRUE,"general";"via3",#N/A,TRUE,"general"}</definedName>
    <definedName name="erheyh">{"TAB1",#N/A,TRUE,"GENERAL";"TAB2",#N/A,TRUE,"GENERAL";"TAB3",#N/A,TRUE,"GENERAL";"TAB4",#N/A,TRUE,"GENERAL";"TAB5",#N/A,TRUE,"GENERAL"}</definedName>
    <definedName name="err">{"TAB1",#N/A,TRUE,"GENERAL";"TAB2",#N/A,TRUE,"GENERAL";"TAB3",#N/A,TRUE,"GENERAL";"TAB4",#N/A,TRUE,"GENERAL";"TAB5",#N/A,TRUE,"GENERAL"}</definedName>
    <definedName name="ert">{"via1",#N/A,TRUE,"general";"via2",#N/A,TRUE,"general";"via3",#N/A,TRUE,"general"}</definedName>
    <definedName name="erte">{"via1",#N/A,TRUE,"general";"via2",#N/A,TRUE,"general";"via3",#N/A,TRUE,"general"}</definedName>
    <definedName name="erter">{"TAB1",#N/A,TRUE,"GENERAL";"TAB2",#N/A,TRUE,"GENERAL";"TAB3",#N/A,TRUE,"GENERAL";"TAB4",#N/A,TRUE,"GENERAL";"TAB5",#N/A,TRUE,"GENERAL"}</definedName>
    <definedName name="ertert">{"via1",#N/A,TRUE,"general";"via2",#N/A,TRUE,"general";"via3",#N/A,TRUE,"general"}</definedName>
    <definedName name="ertgyhik">{"TAB1",#N/A,TRUE,"GENERAL";"TAB2",#N/A,TRUE,"GENERAL";"TAB3",#N/A,TRUE,"GENERAL";"TAB4",#N/A,TRUE,"GENERAL";"TAB5",#N/A,TRUE,"GENERAL"}</definedName>
    <definedName name="ertreb">{"via1",#N/A,TRUE,"general";"via2",#N/A,TRUE,"general";"via3",#N/A,TRUE,"general"}</definedName>
    <definedName name="ertret">{"TAB1",#N/A,TRUE,"GENERAL";"TAB2",#N/A,TRUE,"GENERAL";"TAB3",#N/A,TRUE,"GENERAL";"TAB4",#N/A,TRUE,"GENERAL";"TAB5",#N/A,TRUE,"GENERAL"}</definedName>
    <definedName name="erttret">{"via1",#N/A,TRUE,"general";"via2",#N/A,TRUE,"general";"via3",#N/A,TRUE,"general"}</definedName>
    <definedName name="ertuiy">{"via1",#N/A,TRUE,"general";"via2",#N/A,TRUE,"general";"via3",#N/A,TRUE,"general"}</definedName>
    <definedName name="ertwert">{"TAB1",#N/A,TRUE,"GENERAL";"TAB2",#N/A,TRUE,"GENERAL";"TAB3",#N/A,TRUE,"GENERAL";"TAB4",#N/A,TRUE,"GENERAL";"TAB5",#N/A,TRUE,"GENERAL"}</definedName>
    <definedName name="eru">{"TAB1",#N/A,TRUE,"GENERAL";"TAB2",#N/A,TRUE,"GENERAL";"TAB3",#N/A,TRUE,"GENERAL";"TAB4",#N/A,TRUE,"GENERAL";"TAB5",#N/A,TRUE,"GENERAL"}</definedName>
    <definedName name="ERV">{"via1",#N/A,TRUE,"general";"via2",#N/A,TRUE,"general";"via3",#N/A,TRUE,"general"}</definedName>
    <definedName name="erware">{"via1",#N/A,TRUE,"general";"via2",#N/A,TRUE,"general";"via3",#N/A,TRUE,"general"}</definedName>
    <definedName name="ERWER">{"via1",#N/A,TRUE,"general";"via2",#N/A,TRUE,"general";"via3",#N/A,TRUE,"general"}</definedName>
    <definedName name="erwertd">{"TAB1",#N/A,TRUE,"GENERAL";"TAB2",#N/A,TRUE,"GENERAL";"TAB3",#N/A,TRUE,"GENERAL";"TAB4",#N/A,TRUE,"GENERAL";"TAB5",#N/A,TRUE,"GENERAL"}</definedName>
    <definedName name="erwr">{"TAB1",#N/A,TRUE,"GENERAL";"TAB2",#N/A,TRUE,"GENERAL";"TAB3",#N/A,TRUE,"GENERAL";"TAB4",#N/A,TRUE,"GENERAL";"TAB5",#N/A,TRUE,"GENERAL"}</definedName>
    <definedName name="ERWRL">{"via1",#N/A,TRUE,"general";"via2",#N/A,TRUE,"general";"via3",#N/A,TRUE,"general"}</definedName>
    <definedName name="ery">{"via1",#N/A,TRUE,"general";"via2",#N/A,TRUE,"general";"via3",#N/A,TRUE,"general"}</definedName>
    <definedName name="eryhd">{"via1",#N/A,TRUE,"general";"via2",#N/A,TRUE,"general";"via3",#N/A,TRUE,"general"}</definedName>
    <definedName name="eryhdf">{"TAB1",#N/A,TRUE,"GENERAL";"TAB2",#N/A,TRUE,"GENERAL";"TAB3",#N/A,TRUE,"GENERAL";"TAB4",#N/A,TRUE,"GENERAL";"TAB5",#N/A,TRUE,"GENERAL"}</definedName>
    <definedName name="eryhk">{"TAB1",#N/A,TRUE,"GENERAL";"TAB2",#N/A,TRUE,"GENERAL";"TAB3",#N/A,TRUE,"GENERAL";"TAB4",#N/A,TRUE,"GENERAL";"TAB5",#N/A,TRUE,"GENERAL"}</definedName>
    <definedName name="eryhrf">{"TAB1",#N/A,TRUE,"GENERAL";"TAB2",#N/A,TRUE,"GENERAL";"TAB3",#N/A,TRUE,"GENERAL";"TAB4",#N/A,TRUE,"GENERAL";"TAB5",#N/A,TRUE,"GENERAL"}</definedName>
    <definedName name="eryre">{"TAB1",#N/A,TRUE,"GENERAL";"TAB2",#N/A,TRUE,"GENERAL";"TAB3",#N/A,TRUE,"GENERAL";"TAB4",#N/A,TRUE,"GENERAL";"TAB5",#N/A,TRUE,"GENERAL"}</definedName>
    <definedName name="erytd">{"via1",#N/A,TRUE,"general";"via2",#N/A,TRUE,"general";"via3",#N/A,TRUE,"general"}</definedName>
    <definedName name="eryty">{"via1",#N/A,TRUE,"general";"via2",#N/A,TRUE,"general";"via3",#N/A,TRUE,"general"}</definedName>
    <definedName name="eryy">{"via1",#N/A,TRUE,"general";"via2",#N/A,TRUE,"general";"via3",#N/A,TRUE,"general"}</definedName>
    <definedName name="etertgg">{"via1",#N/A,TRUE,"general";"via2",#N/A,TRUE,"general";"via3",#N/A,TRUE,"general"}</definedName>
    <definedName name="etewt">{"TAB1",#N/A,TRUE,"GENERAL";"TAB2",#N/A,TRUE,"GENERAL";"TAB3",#N/A,TRUE,"GENERAL";"TAB4",#N/A,TRUE,"GENERAL";"TAB5",#N/A,TRUE,"GENERAL"}</definedName>
    <definedName name="etu">{"via1",#N/A,TRUE,"general";"via2",#N/A,TRUE,"general";"via3",#N/A,TRUE,"general"}</definedName>
    <definedName name="etueh">{"via1",#N/A,TRUE,"general";"via2",#N/A,TRUE,"general";"via3",#N/A,TRUE,"general"}</definedName>
    <definedName name="etyty">{"via1",#N/A,TRUE,"general";"via2",#N/A,TRUE,"general";"via3",#N/A,TRUE,"general"}</definedName>
    <definedName name="etyu">{"TAB1",#N/A,TRUE,"GENERAL";"TAB2",#N/A,TRUE,"GENERAL";"TAB3",#N/A,TRUE,"GENERAL";"TAB4",#N/A,TRUE,"GENERAL";"TAB5",#N/A,TRUE,"GENERAL"}</definedName>
    <definedName name="eu">{"via1",#N/A,TRUE,"general";"via2",#N/A,TRUE,"general";"via3",#N/A,TRUE,"general"}</definedName>
    <definedName name="eut">{"via1",#N/A,TRUE,"general";"via2",#N/A,TRUE,"general";"via3",#N/A,TRUE,"general"}</definedName>
    <definedName name="euyt">{"TAB1",#N/A,TRUE,"GENERAL";"TAB2",#N/A,TRUE,"GENERAL";"TAB3",#N/A,TRUE,"GENERAL";"TAB4",#N/A,TRUE,"GENERAL";"TAB5",#N/A,TRUE,"GENERAL"}</definedName>
    <definedName name="ewegt">{"TAB1",#N/A,TRUE,"GENERAL";"TAB2",#N/A,TRUE,"GENERAL";"TAB3",#N/A,TRUE,"GENERAL";"TAB4",#N/A,TRUE,"GENERAL";"TAB5",#N/A,TRUE,"GENERAL"}</definedName>
    <definedName name="ewfewfg">{"TAB1",#N/A,TRUE,"GENERAL";"TAB2",#N/A,TRUE,"GENERAL";"TAB3",#N/A,TRUE,"GENERAL";"TAB4",#N/A,TRUE,"GENERAL";"TAB5",#N/A,TRUE,"GENERAL"}</definedName>
    <definedName name="ewre">{"TAB1",#N/A,TRUE,"GENERAL";"TAB2",#N/A,TRUE,"GENERAL";"TAB3",#N/A,TRUE,"GENERAL";"TAB4",#N/A,TRUE,"GENERAL";"TAB5",#N/A,TRUE,"GENERAL"}</definedName>
    <definedName name="ewrewf">{"TAB1",#N/A,TRUE,"GENERAL";"TAB2",#N/A,TRUE,"GENERAL";"TAB3",#N/A,TRUE,"GENERAL";"TAB4",#N/A,TRUE,"GENERAL";"TAB5",#N/A,TRUE,"GENERAL"}</definedName>
    <definedName name="ewrr">{"TAB1",#N/A,TRUE,"GENERAL";"TAB2",#N/A,TRUE,"GENERAL";"TAB3",#N/A,TRUE,"GENERAL";"TAB4",#N/A,TRUE,"GENERAL";"TAB5",#N/A,TRUE,"GENERAL"}</definedName>
    <definedName name="ewrt">{"TAB1",#N/A,TRUE,"GENERAL";"TAB2",#N/A,TRUE,"GENERAL";"TAB3",#N/A,TRUE,"GENERAL";"TAB4",#N/A,TRUE,"GENERAL";"TAB5",#N/A,TRUE,"GENERAL"}</definedName>
    <definedName name="ewrwer">{"TAB1",#N/A,TRUE,"GENERAL";"TAB2",#N/A,TRUE,"GENERAL";"TAB3",#N/A,TRUE,"GENERAL";"TAB4",#N/A,TRUE,"GENERAL";"TAB5",#N/A,TRUE,"GENERAL"}</definedName>
    <definedName name="fda">{"TAB1",#N/A,TRUE,"GENERAL";"TAB2",#N/A,TRUE,"GENERAL";"TAB3",#N/A,TRUE,"GENERAL";"TAB4",#N/A,TRUE,"GENERAL";"TAB5",#N/A,TRUE,"GENERAL"}</definedName>
    <definedName name="fdbjp">{"TAB1",#N/A,TRUE,"GENERAL";"TAB2",#N/A,TRUE,"GENERAL";"TAB3",#N/A,TRUE,"GENERAL";"TAB4",#N/A,TRUE,"GENERAL";"TAB5",#N/A,TRUE,"GENERAL"}</definedName>
    <definedName name="fdf">{"TAB1",#N/A,TRUE,"GENERAL";"TAB2",#N/A,TRUE,"GENERAL";"TAB3",#N/A,TRUE,"GENERAL";"TAB4",#N/A,TRUE,"GENERAL";"TAB5",#N/A,TRUE,"GENERAL"}</definedName>
    <definedName name="fdg">{"via1",#N/A,TRUE,"general";"via2",#N/A,TRUE,"general";"via3",#N/A,TRUE,"general"}</definedName>
    <definedName name="FDGD">{"TAB1",#N/A,TRUE,"GENERAL";"TAB2",#N/A,TRUE,"GENERAL";"TAB3",#N/A,TRUE,"GENERAL";"TAB4",#N/A,TRUE,"GENERAL";"TAB5",#N/A,TRUE,"GENERAL"}</definedName>
    <definedName name="FDGFDBBP">{"TAB1",#N/A,TRUE,"GENERAL";"TAB2",#N/A,TRUE,"GENERAL";"TAB3",#N/A,TRUE,"GENERAL";"TAB4",#N/A,TRUE,"GENERAL";"TAB5",#N/A,TRUE,"GENERAL"}</definedName>
    <definedName name="fdh">{"TAB1",#N/A,TRUE,"GENERAL";"TAB2",#N/A,TRUE,"GENERAL";"TAB3",#N/A,TRUE,"GENERAL";"TAB4",#N/A,TRUE,"GENERAL";"TAB5",#N/A,TRUE,"GENERAL"}</definedName>
    <definedName name="fdsf">{"TAB1",#N/A,TRUE,"GENERAL";"TAB2",#N/A,TRUE,"GENERAL";"TAB3",#N/A,TRUE,"GENERAL";"TAB4",#N/A,TRUE,"GENERAL";"TAB5",#N/A,TRUE,"GENERAL"}</definedName>
    <definedName name="fdsfds">{"TAB1",#N/A,TRUE,"GENERAL";"TAB2",#N/A,TRUE,"GENERAL";"TAB3",#N/A,TRUE,"GENERAL";"TAB4",#N/A,TRUE,"GENERAL";"TAB5",#N/A,TRUE,"GENERAL"}</definedName>
    <definedName name="fdsfdsf">{"via1",#N/A,TRUE,"general";"via2",#N/A,TRUE,"general";"via3",#N/A,TRUE,"general"}</definedName>
    <definedName name="fdsgfds">{"via1",#N/A,TRUE,"general";"via2",#N/A,TRUE,"general";"via3",#N/A,TRUE,"general"}</definedName>
    <definedName name="fdsgsdfu">{"TAB1",#N/A,TRUE,"GENERAL";"TAB2",#N/A,TRUE,"GENERAL";"TAB3",#N/A,TRUE,"GENERAL";"TAB4",#N/A,TRUE,"GENERAL";"TAB5",#N/A,TRUE,"GENERAL"}</definedName>
    <definedName name="FDSIO">{"TAB1",#N/A,TRUE,"GENERAL";"TAB2",#N/A,TRUE,"GENERAL";"TAB3",#N/A,TRUE,"GENERAL";"TAB4",#N/A,TRUE,"GENERAL";"TAB5",#N/A,TRUE,"GENERAL"}</definedName>
    <definedName name="ferfer">{"via1",#N/A,TRUE,"general";"via2",#N/A,TRUE,"general";"via3",#N/A,TRUE,"general"}</definedName>
    <definedName name="fff">{"via1",#N/A,TRUE,"general";"via2",#N/A,TRUE,"general";"via3",#N/A,TRUE,"general"}</definedName>
    <definedName name="ffffd">{"via1",#N/A,TRUE,"general";"via2",#N/A,TRUE,"general";"via3",#N/A,TRUE,"general"}</definedName>
    <definedName name="fffffft">{"TAB1",#N/A,TRUE,"GENERAL";"TAB2",#N/A,TRUE,"GENERAL";"TAB3",#N/A,TRUE,"GENERAL";"TAB4",#N/A,TRUE,"GENERAL";"TAB5",#N/A,TRUE,"GENERAL"}</definedName>
    <definedName name="fffffik">{"TAB1",#N/A,TRUE,"GENERAL";"TAB2",#N/A,TRUE,"GENERAL";"TAB3",#N/A,TRUE,"GENERAL";"TAB4",#N/A,TRUE,"GENERAL";"TAB5",#N/A,TRUE,"GENERAL"}</definedName>
    <definedName name="fffffj">{"TAB1",#N/A,TRUE,"GENERAL";"TAB2",#N/A,TRUE,"GENERAL";"TAB3",#N/A,TRUE,"GENERAL";"TAB4",#N/A,TRUE,"GENERAL";"TAB5",#N/A,TRUE,"GENERAL"}</definedName>
    <definedName name="ffffrd">{"via1",#N/A,TRUE,"general";"via2",#N/A,TRUE,"general";"via3",#N/A,TRUE,"general"}</definedName>
    <definedName name="ffffy">{"TAB1",#N/A,TRUE,"GENERAL";"TAB2",#N/A,TRUE,"GENERAL";"TAB3",#N/A,TRUE,"GENERAL";"TAB4",#N/A,TRUE,"GENERAL";"TAB5",#N/A,TRUE,"GENERAL"}</definedName>
    <definedName name="fffrfr">{"TAB1",#N/A,TRUE,"GENERAL";"TAB2",#N/A,TRUE,"GENERAL";"TAB3",#N/A,TRUE,"GENERAL";"TAB4",#N/A,TRUE,"GENERAL";"TAB5",#N/A,TRUE,"GENERAL"}</definedName>
    <definedName name="fffs">{"TAB1",#N/A,TRUE,"GENERAL";"TAB2",#N/A,TRUE,"GENERAL";"TAB3",#N/A,TRUE,"GENERAL";"TAB4",#N/A,TRUE,"GENERAL";"TAB5",#N/A,TRUE,"GENERAL"}</definedName>
    <definedName name="fgdfg">{"TAB1",#N/A,TRUE,"GENERAL";"TAB2",#N/A,TRUE,"GENERAL";"TAB3",#N/A,TRUE,"GENERAL";"TAB4",#N/A,TRUE,"GENERAL";"TAB5",#N/A,TRUE,"GENERAL"}</definedName>
    <definedName name="fgdfsgr">{"via1",#N/A,TRUE,"general";"via2",#N/A,TRUE,"general";"via3",#N/A,TRUE,"general"}</definedName>
    <definedName name="fgdsfg">{"TAB1",#N/A,TRUE,"GENERAL";"TAB2",#N/A,TRUE,"GENERAL";"TAB3",#N/A,TRUE,"GENERAL";"TAB4",#N/A,TRUE,"GENERAL";"TAB5",#N/A,TRUE,"GENERAL"}</definedName>
    <definedName name="FGFDH">{"via1",#N/A,TRUE,"general";"via2",#N/A,TRUE,"general";"via3",#N/A,TRUE,"general"}</definedName>
    <definedName name="fgghhj">{"via1",#N/A,TRUE,"general";"via2",#N/A,TRUE,"general";"via3",#N/A,TRUE,"general"}</definedName>
    <definedName name="FGHFBC">{"via1",#N/A,TRUE,"general";"via2",#N/A,TRUE,"general";"via3",#N/A,TRUE,"general"}</definedName>
    <definedName name="fghfg">{"TAB1",#N/A,TRUE,"GENERAL";"TAB2",#N/A,TRUE,"GENERAL";"TAB3",#N/A,TRUE,"GENERAL";"TAB4",#N/A,TRUE,"GENERAL";"TAB5",#N/A,TRUE,"GENERAL"}</definedName>
    <definedName name="fghfgh">{"via1",#N/A,TRUE,"general";"via2",#N/A,TRUE,"general";"via3",#N/A,TRUE,"general"}</definedName>
    <definedName name="FGHFW">{"via1",#N/A,TRUE,"general";"via2",#N/A,TRUE,"general";"via3",#N/A,TRUE,"general"}</definedName>
    <definedName name="fghhh">{"TAB1",#N/A,TRUE,"GENERAL";"TAB2",#N/A,TRUE,"GENERAL";"TAB3",#N/A,TRUE,"GENERAL";"TAB4",#N/A,TRUE,"GENERAL";"TAB5",#N/A,TRUE,"GENERAL"}</definedName>
    <definedName name="fghsfgh">{"via1",#N/A,TRUE,"general";"via2",#N/A,TRUE,"general";"via3",#N/A,TRUE,"general"}</definedName>
    <definedName name="fght">{"TAB1",#N/A,TRUE,"GENERAL";"TAB2",#N/A,TRUE,"GENERAL";"TAB3",#N/A,TRUE,"GENERAL";"TAB4",#N/A,TRUE,"GENERAL";"TAB5",#N/A,TRUE,"GENERAL"}</definedName>
    <definedName name="fgjgryi">{"TAB1",#N/A,TRUE,"GENERAL";"TAB2",#N/A,TRUE,"GENERAL";"TAB3",#N/A,TRUE,"GENERAL";"TAB4",#N/A,TRUE,"GENERAL";"TAB5",#N/A,TRUE,"GENERAL"}</definedName>
    <definedName name="fhfg">{"TAB1",#N/A,TRUE,"GENERAL";"TAB2",#N/A,TRUE,"GENERAL";"TAB3",#N/A,TRUE,"GENERAL";"TAB4",#N/A,TRUE,"GENERAL";"TAB5",#N/A,TRUE,"GENERAL"}</definedName>
    <definedName name="fhfgh">{"via1",#N/A,TRUE,"general";"via2",#N/A,TRUE,"general";"via3",#N/A,TRUE,"general"}</definedName>
    <definedName name="fhgh">{"via1",#N/A,TRUE,"general";"via2",#N/A,TRUE,"general";"via3",#N/A,TRUE,"general"}</definedName>
    <definedName name="fhpltyunh">{"via1",#N/A,TRUE,"general";"via2",#N/A,TRUE,"general";"via3",#N/A,TRUE,"general"}</definedName>
    <definedName name="formula">'ASIGNACIÓN PUNTAJE'!$A$30:$B$33</definedName>
    <definedName name="frbgsd">{"TAB1",#N/A,TRUE,"GENERAL";"TAB2",#N/A,TRUE,"GENERAL";"TAB3",#N/A,TRUE,"GENERAL";"TAB4",#N/A,TRUE,"GENERAL";"TAB5",#N/A,TRUE,"GENERAL"}</definedName>
    <definedName name="frefr">{"via1",#N/A,TRUE,"general";"via2",#N/A,TRUE,"general";"via3",#N/A,TRUE,"general"}</definedName>
    <definedName name="frfa">{"via1",#N/A,TRUE,"general";"via2",#N/A,TRUE,"general";"via3",#N/A,TRUE,"general"}</definedName>
    <definedName name="frfr">{"TAB1",#N/A,TRUE,"GENERAL";"TAB2",#N/A,TRUE,"GENERAL";"TAB3",#N/A,TRUE,"GENERAL";"TAB4",#N/A,TRUE,"GENERAL";"TAB5",#N/A,TRUE,"GENERAL"}</definedName>
    <definedName name="fwff">{"via1",#N/A,TRUE,"general";"via2",#N/A,TRUE,"general";"via3",#N/A,TRUE,"general"}</definedName>
    <definedName name="fwwe">{"via1",#N/A,TRUE,"general";"via2",#N/A,TRUE,"general";"via3",#N/A,TRUE,"general"}</definedName>
    <definedName name="gbbfghghj">{"TAB1",#N/A,TRUE,"GENERAL";"TAB2",#N/A,TRUE,"GENERAL";"TAB3",#N/A,TRUE,"GENERAL";"TAB4",#N/A,TRUE,"GENERAL";"TAB5",#N/A,TRUE,"GENERAL"}</definedName>
    <definedName name="gdt">{"TAB1",#N/A,TRUE,"GENERAL";"TAB2",#N/A,TRUE,"GENERAL";"TAB3",#N/A,TRUE,"GENERAL";"TAB4",#N/A,TRUE,"GENERAL";"TAB5",#N/A,TRUE,"GENERAL"}</definedName>
    <definedName name="geg">{"via1",#N/A,TRUE,"general";"via2",#N/A,TRUE,"general";"via3",#N/A,TRUE,"general"}</definedName>
    <definedName name="gerg">{"TAB1",#N/A,TRUE,"GENERAL";"TAB2",#N/A,TRUE,"GENERAL";"TAB3",#N/A,TRUE,"GENERAL";"TAB4",#N/A,TRUE,"GENERAL";"TAB5",#N/A,TRUE,"GENERAL"}</definedName>
    <definedName name="gerg54">{"via1",#N/A,TRUE,"general";"via2",#N/A,TRUE,"general";"via3",#N/A,TRUE,"general"}</definedName>
    <definedName name="gergew">{"TAB1",#N/A,TRUE,"GENERAL";"TAB2",#N/A,TRUE,"GENERAL";"TAB3",#N/A,TRUE,"GENERAL";"TAB4",#N/A,TRUE,"GENERAL";"TAB5",#N/A,TRUE,"GENERAL"}</definedName>
    <definedName name="gergw">{"TAB1",#N/A,TRUE,"GENERAL";"TAB2",#N/A,TRUE,"GENERAL";"TAB3",#N/A,TRUE,"GENERAL";"TAB4",#N/A,TRUE,"GENERAL";"TAB5",#N/A,TRUE,"GENERAL"}</definedName>
    <definedName name="gfd">{"TAB1",#N/A,TRUE,"GENERAL";"TAB2",#N/A,TRUE,"GENERAL";"TAB3",#N/A,TRUE,"GENERAL";"TAB4",#N/A,TRUE,"GENERAL";"TAB5",#N/A,TRUE,"GENERAL"}</definedName>
    <definedName name="gfdg">{"via1",#N/A,TRUE,"general";"via2",#N/A,TRUE,"general";"via3",#N/A,TRUE,"general"}</definedName>
    <definedName name="gfgfgr">{"via1",#N/A,TRUE,"general";"via2",#N/A,TRUE,"general";"via3",#N/A,TRUE,"general"}</definedName>
    <definedName name="gfhf">{"via1",#N/A,TRUE,"general";"via2",#N/A,TRUE,"general";"via3",#N/A,TRUE,"general"}</definedName>
    <definedName name="gfhfdh">{"TAB1",#N/A,TRUE,"GENERAL";"TAB2",#N/A,TRUE,"GENERAL";"TAB3",#N/A,TRUE,"GENERAL";"TAB4",#N/A,TRUE,"GENERAL";"TAB5",#N/A,TRUE,"GENERAL"}</definedName>
    <definedName name="gfhgfh">{"TAB1",#N/A,TRUE,"GENERAL";"TAB2",#N/A,TRUE,"GENERAL";"TAB3",#N/A,TRUE,"GENERAL";"TAB4",#N/A,TRUE,"GENERAL";"TAB5",#N/A,TRUE,"GENERAL"}</definedName>
    <definedName name="GFJHGJ">{"TAB1",#N/A,TRUE,"GENERAL";"TAB2",#N/A,TRUE,"GENERAL";"TAB3",#N/A,TRUE,"GENERAL";"TAB4",#N/A,TRUE,"GENERAL";"TAB5",#N/A,TRUE,"GENERAL"}</definedName>
    <definedName name="gfjjh">{"via1",#N/A,TRUE,"general";"via2",#N/A,TRUE,"general";"via3",#N/A,TRUE,"general"}</definedName>
    <definedName name="gfutyj6">{"via1",#N/A,TRUE,"general";"via2",#N/A,TRUE,"general";"via3",#N/A,TRUE,"general"}</definedName>
    <definedName name="gg">{"TAB1",#N/A,TRUE,"GENERAL";"TAB2",#N/A,TRUE,"GENERAL";"TAB3",#N/A,TRUE,"GENERAL";"TAB4",#N/A,TRUE,"GENERAL";"TAB5",#N/A,TRUE,"GENERAL"}</definedName>
    <definedName name="ggdr">{"via1",#N/A,TRUE,"general";"via2",#N/A,TRUE,"general";"via3",#N/A,TRUE,"general"}</definedName>
    <definedName name="ggerg">{"TAB1",#N/A,TRUE,"GENERAL";"TAB2",#N/A,TRUE,"GENERAL";"TAB3",#N/A,TRUE,"GENERAL";"TAB4",#N/A,TRUE,"GENERAL";"TAB5",#N/A,TRUE,"GENERAL"}</definedName>
    <definedName name="gggb">{"TAB1",#N/A,TRUE,"GENERAL";"TAB2",#N/A,TRUE,"GENERAL";"TAB3",#N/A,TRUE,"GENERAL";"TAB4",#N/A,TRUE,"GENERAL";"TAB5",#N/A,TRUE,"GENERAL"}</definedName>
    <definedName name="gggg">{"via1",#N/A,TRUE,"general";"via2",#N/A,TRUE,"general";"via3",#N/A,TRUE,"general"}</definedName>
    <definedName name="ggggd">{"TAB1",#N/A,TRUE,"GENERAL";"TAB2",#N/A,TRUE,"GENERAL";"TAB3",#N/A,TRUE,"GENERAL";"TAB4",#N/A,TRUE,"GENERAL";"TAB5",#N/A,TRUE,"GENERAL"}</definedName>
    <definedName name="gggggt">{"via1",#N/A,TRUE,"general";"via2",#N/A,TRUE,"general";"via3",#N/A,TRUE,"general"}</definedName>
    <definedName name="gggghn">{"TAB1",#N/A,TRUE,"GENERAL";"TAB2",#N/A,TRUE,"GENERAL";"TAB3",#N/A,TRUE,"GENERAL";"TAB4",#N/A,TRUE,"GENERAL";"TAB5",#N/A,TRUE,"GENERAL"}</definedName>
    <definedName name="ggggt">{"TAB1",#N/A,TRUE,"GENERAL";"TAB2",#N/A,TRUE,"GENERAL";"TAB3",#N/A,TRUE,"GENERAL";"TAB4",#N/A,TRUE,"GENERAL";"TAB5",#N/A,TRUE,"GENERAL"}</definedName>
    <definedName name="ggggy">{"TAB1",#N/A,TRUE,"GENERAL";"TAB2",#N/A,TRUE,"GENERAL";"TAB3",#N/A,TRUE,"GENERAL";"TAB4",#N/A,TRUE,"GENERAL";"TAB5",#N/A,TRUE,"GENERAL"}</definedName>
    <definedName name="gggtgd">{"via1",#N/A,TRUE,"general";"via2",#N/A,TRUE,"general";"via3",#N/A,TRUE,"general"}</definedName>
    <definedName name="ggtgt">{"via1",#N/A,TRUE,"general";"via2",#N/A,TRUE,"general";"via3",#N/A,TRUE,"general"}</definedName>
    <definedName name="ghdghuy">{"via1",#N/A,TRUE,"general";"via2",#N/A,TRUE,"general";"via3",#N/A,TRUE,"general"}</definedName>
    <definedName name="GHDP">{"via1",#N/A,TRUE,"general";"via2",#N/A,TRUE,"general";"via3",#N/A,TRUE,"general"}</definedName>
    <definedName name="ghfg">{"via1",#N/A,TRUE,"general";"via2",#N/A,TRUE,"general";"via3",#N/A,TRUE,"general"}</definedName>
    <definedName name="ghjghj">{"TAB1",#N/A,TRUE,"GENERAL";"TAB2",#N/A,TRUE,"GENERAL";"TAB3",#N/A,TRUE,"GENERAL";"TAB4",#N/A,TRUE,"GENERAL";"TAB5",#N/A,TRUE,"GENERAL"}</definedName>
    <definedName name="GHKJHK">{"TAB1",#N/A,TRUE,"GENERAL";"TAB2",#N/A,TRUE,"GENERAL";"TAB3",#N/A,TRUE,"GENERAL";"TAB4",#N/A,TRUE,"GENERAL";"TAB5",#N/A,TRUE,"GENERAL"}</definedName>
    <definedName name="GJHVCB">{"TAB1",#N/A,TRUE,"GENERAL";"TAB2",#N/A,TRUE,"GENERAL";"TAB3",#N/A,TRUE,"GENERAL";"TAB4",#N/A,TRUE,"GENERAL";"TAB5",#N/A,TRUE,"GENERAL"}</definedName>
    <definedName name="gk">{"via1",#N/A,TRUE,"general";"via2",#N/A,TRUE,"general";"via3",#N/A,TRUE,"general"}</definedName>
    <definedName name="GRAF1ANO">{"via1",#N/A,TRUE,"general";"via2",#N/A,TRUE,"general";"via3",#N/A,TRUE,"general"}</definedName>
    <definedName name="GRAF1AÑO">{"TAB1",#N/A,TRUE,"GENERAL";"TAB2",#N/A,TRUE,"GENERAL";"TAB3",#N/A,TRUE,"GENERAL";"TAB4",#N/A,TRUE,"GENERAL";"TAB5",#N/A,TRUE,"GENERAL"}</definedName>
    <definedName name="gregds">{"TAB1",#N/A,TRUE,"GENERAL";"TAB2",#N/A,TRUE,"GENERAL";"TAB3",#N/A,TRUE,"GENERAL";"TAB4",#N/A,TRUE,"GENERAL";"TAB5",#N/A,TRUE,"GENERAL"}</definedName>
    <definedName name="grehrtyh">{"TAB1",#N/A,TRUE,"GENERAL";"TAB2",#N/A,TRUE,"GENERAL";"TAB3",#N/A,TRUE,"GENERAL";"TAB4",#N/A,TRUE,"GENERAL";"TAB5",#N/A,TRUE,"GENERAL"}</definedName>
    <definedName name="grggwero">{"via1",#N/A,TRUE,"general";"via2",#N/A,TRUE,"general";"via3",#N/A,TRUE,"general"}</definedName>
    <definedName name="grtyerh">{"TAB1",#N/A,TRUE,"GENERAL";"TAB2",#N/A,TRUE,"GENERAL";"TAB3",#N/A,TRUE,"GENERAL";"TAB4",#N/A,TRUE,"GENERAL";"TAB5",#N/A,TRUE,"GENERAL"}</definedName>
    <definedName name="GSDG">{"TAB1",#N/A,TRUE,"GENERAL";"TAB2",#N/A,TRUE,"GENERAL";"TAB3",#N/A,TRUE,"GENERAL";"TAB4",#N/A,TRUE,"GENERAL";"TAB5",#N/A,TRUE,"GENERAL"}</definedName>
    <definedName name="gsfsf">{"via1",#N/A,TRUE,"general";"via2",#N/A,TRUE,"general";"via3",#N/A,TRUE,"general"}</definedName>
    <definedName name="gtgt">{"via1",#N/A,TRUE,"general";"via2",#N/A,TRUE,"general";"via3",#N/A,TRUE,"general"}</definedName>
    <definedName name="gtgtg">{"via1",#N/A,TRUE,"general";"via2",#N/A,TRUE,"general";"via3",#N/A,TRUE,"general"}</definedName>
    <definedName name="gtgtgff">{"via1",#N/A,TRUE,"general";"via2",#N/A,TRUE,"general";"via3",#N/A,TRUE,"general"}</definedName>
    <definedName name="gtgtgyh">{"TAB1",#N/A,TRUE,"GENERAL";"TAB2",#N/A,TRUE,"GENERAL";"TAB3",#N/A,TRUE,"GENERAL";"TAB4",#N/A,TRUE,"GENERAL";"TAB5",#N/A,TRUE,"GENERAL"}</definedName>
    <definedName name="gtgth">{"TAB1",#N/A,TRUE,"GENERAL";"TAB2",#N/A,TRUE,"GENERAL";"TAB3",#N/A,TRUE,"GENERAL";"TAB4",#N/A,TRUE,"GENERAL";"TAB5",#N/A,TRUE,"GENERAL"}</definedName>
    <definedName name="h9h">{"via1",#N/A,TRUE,"general";"via2",#N/A,TRUE,"general";"via3",#N/A,TRUE,"general"}</definedName>
    <definedName name="hbfdhrw">{"TAB1",#N/A,TRUE,"GENERAL";"TAB2",#N/A,TRUE,"GENERAL";"TAB3",#N/A,TRUE,"GENERAL";"TAB4",#N/A,TRUE,"GENERAL";"TAB5",#N/A,TRUE,"GENERAL"}</definedName>
    <definedName name="hdfh">{"via1",#N/A,TRUE,"general";"via2",#N/A,TRUE,"general";"via3",#N/A,TRUE,"general"}</definedName>
    <definedName name="hdfh4">{"TAB1",#N/A,TRUE,"GENERAL";"TAB2",#N/A,TRUE,"GENERAL";"TAB3",#N/A,TRUE,"GENERAL";"TAB4",#N/A,TRUE,"GENERAL";"TAB5",#N/A,TRUE,"GENERAL"}</definedName>
    <definedName name="hdfhwq">{"TAB1",#N/A,TRUE,"GENERAL";"TAB2",#N/A,TRUE,"GENERAL";"TAB3",#N/A,TRUE,"GENERAL";"TAB4",#N/A,TRUE,"GENERAL";"TAB5",#N/A,TRUE,"GENERAL"}</definedName>
    <definedName name="hdgh">{"via1",#N/A,TRUE,"general";"via2",#N/A,TRUE,"general";"via3",#N/A,TRUE,"general"}</definedName>
    <definedName name="hdhf">{"TAB1",#N/A,TRUE,"GENERAL";"TAB2",#N/A,TRUE,"GENERAL";"TAB3",#N/A,TRUE,"GENERAL";"TAB4",#N/A,TRUE,"GENERAL";"TAB5",#N/A,TRUE,"GENERAL"}</definedName>
    <definedName name="hfgh">{"via1",#N/A,TRUE,"general";"via2",#N/A,TRUE,"general";"via3",#N/A,TRUE,"general"}</definedName>
    <definedName name="hfh">{"TAB1",#N/A,TRUE,"GENERAL";"TAB2",#N/A,TRUE,"GENERAL";"TAB3",#N/A,TRUE,"GENERAL";"TAB4",#N/A,TRUE,"GENERAL";"TAB5",#N/A,TRUE,"GENERAL"}</definedName>
    <definedName name="hfhg">{"TAB1",#N/A,TRUE,"GENERAL";"TAB2",#N/A,TRUE,"GENERAL";"TAB3",#N/A,TRUE,"GENERAL";"TAB4",#N/A,TRUE,"GENERAL";"TAB5",#N/A,TRUE,"GENERAL"}</definedName>
    <definedName name="hfthr">{"via1",#N/A,TRUE,"general";"via2",#N/A,TRUE,"general";"via3",#N/A,TRUE,"general"}</definedName>
    <definedName name="hg">{"via1",#N/A,TRUE,"general";"via2",#N/A,TRUE,"general";"via3",#N/A,TRUE,"general"}</definedName>
    <definedName name="HGFH">{"via1",#N/A,TRUE,"general";"via2",#N/A,TRUE,"general";"via3",#N/A,TRUE,"general"}</definedName>
    <definedName name="hgfhty">{"via1",#N/A,TRUE,"general";"via2",#N/A,TRUE,"general";"via3",#N/A,TRUE,"general"}</definedName>
    <definedName name="HGHFH7">{"TAB1",#N/A,TRUE,"GENERAL";"TAB2",#N/A,TRUE,"GENERAL";"TAB3",#N/A,TRUE,"GENERAL";"TAB4",#N/A,TRUE,"GENERAL";"TAB5",#N/A,TRUE,"GENERAL"}</definedName>
    <definedName name="hghhj">{"TAB1",#N/A,TRUE,"GENERAL";"TAB2",#N/A,TRUE,"GENERAL";"TAB3",#N/A,TRUE,"GENERAL";"TAB4",#N/A,TRUE,"GENERAL";"TAB5",#N/A,TRUE,"GENERAL"}</definedName>
    <definedName name="hghydj">{"via1",#N/A,TRUE,"general";"via2",#N/A,TRUE,"general";"via3",#N/A,TRUE,"general"}</definedName>
    <definedName name="hgjfjw">{"via1",#N/A,TRUE,"general";"via2",#N/A,TRUE,"general";"via3",#N/A,TRUE,"general"}</definedName>
    <definedName name="HGJG">{"TAB1",#N/A,TRUE,"GENERAL";"TAB2",#N/A,TRUE,"GENERAL";"TAB3",#N/A,TRUE,"GENERAL";"TAB4",#N/A,TRUE,"GENERAL";"TAB5",#N/A,TRUE,"GENERAL"}</definedName>
    <definedName name="hhh">{"TAB1",#N/A,TRUE,"GENERAL";"TAB2",#N/A,TRUE,"GENERAL";"TAB3",#N/A,TRUE,"GENERAL";"TAB4",#N/A,TRUE,"GENERAL";"TAB5",#N/A,TRUE,"GENERAL"}</definedName>
    <definedName name="hhhhhh">{"via1",#N/A,TRUE,"general";"via2",#N/A,TRUE,"general";"via3",#N/A,TRUE,"general"}</definedName>
    <definedName name="hhhhhho">{"TAB1",#N/A,TRUE,"GENERAL";"TAB2",#N/A,TRUE,"GENERAL";"TAB3",#N/A,TRUE,"GENERAL";"TAB4",#N/A,TRUE,"GENERAL";"TAB5",#N/A,TRUE,"GENERAL"}</definedName>
    <definedName name="hhhhhpy">{"TAB1",#N/A,TRUE,"GENERAL";"TAB2",#N/A,TRUE,"GENERAL";"TAB3",#N/A,TRUE,"GENERAL";"TAB4",#N/A,TRUE,"GENERAL";"TAB5",#N/A,TRUE,"GENERAL"}</definedName>
    <definedName name="hhhhth">{"via1",#N/A,TRUE,"general";"via2",#N/A,TRUE,"general";"via3",#N/A,TRUE,"general"}</definedName>
    <definedName name="hhhyhyh">{"TAB1",#N/A,TRUE,"GENERAL";"TAB2",#N/A,TRUE,"GENERAL";"TAB3",#N/A,TRUE,"GENERAL";"TAB4",#N/A,TRUE,"GENERAL";"TAB5",#N/A,TRUE,"GENERAL"}</definedName>
    <definedName name="hhtrhreh">{"via1",#N/A,TRUE,"general";"via2",#N/A,TRUE,"general";"via3",#N/A,TRUE,"general"}</definedName>
    <definedName name="hjfg">{"via1",#N/A,TRUE,"general";"via2",#N/A,TRUE,"general";"via3",#N/A,TRUE,"general"}</definedName>
    <definedName name="hjgh">{"TAB1",#N/A,TRUE,"GENERAL";"TAB2",#N/A,TRUE,"GENERAL";"TAB3",#N/A,TRUE,"GENERAL";"TAB4",#N/A,TRUE,"GENERAL";"TAB5",#N/A,TRUE,"GENERAL"}</definedName>
    <definedName name="hjghj">{"TAB1",#N/A,TRUE,"GENERAL";"TAB2",#N/A,TRUE,"GENERAL";"TAB3",#N/A,TRUE,"GENERAL";"TAB4",#N/A,TRUE,"GENERAL";"TAB5",#N/A,TRUE,"GENERAL"}</definedName>
    <definedName name="hjhjhg">{"TAB1",#N/A,TRUE,"GENERAL";"TAB2",#N/A,TRUE,"GENERAL";"TAB3",#N/A,TRUE,"GENERAL";"TAB4",#N/A,TRUE,"GENERAL";"TAB5",#N/A,TRUE,"GENERAL"}</definedName>
    <definedName name="HJKH">{"via1",#N/A,TRUE,"general";"via2",#N/A,TRUE,"general";"via3",#N/A,TRUE,"general"}</definedName>
    <definedName name="hjkjk">{"via1",#N/A,TRUE,"general";"via2",#N/A,TRUE,"general";"via3",#N/A,TRUE,"general"}</definedName>
    <definedName name="hn">{"TAB1",#N/A,TRUE,"GENERAL";"TAB2",#N/A,TRUE,"GENERAL";"TAB3",#N/A,TRUE,"GENERAL";"TAB4",#N/A,TRUE,"GENERAL";"TAB5",#N/A,TRUE,"GENERAL"}</definedName>
    <definedName name="hreer">{"TAB1",#N/A,TRUE,"GENERAL";"TAB2",#N/A,TRUE,"GENERAL";"TAB3",#N/A,TRUE,"GENERAL";"TAB4",#N/A,TRUE,"GENERAL";"TAB5",#N/A,TRUE,"GENERAL"}</definedName>
    <definedName name="hrhth">{"TAB1",#N/A,TRUE,"GENERAL";"TAB2",#N/A,TRUE,"GENERAL";"TAB3",#N/A,TRUE,"GENERAL";"TAB4",#N/A,TRUE,"GENERAL";"TAB5",#N/A,TRUE,"GENERAL"}</definedName>
    <definedName name="hrthtrh">{"TAB1",#N/A,TRUE,"GENERAL";"TAB2",#N/A,TRUE,"GENERAL";"TAB3",#N/A,TRUE,"GENERAL";"TAB4",#N/A,TRUE,"GENERAL";"TAB5",#N/A,TRUE,"GENERAL"}</definedName>
    <definedName name="hsfg">{"via1",#N/A,TRUE,"general";"via2",#N/A,TRUE,"general";"via3",#N/A,TRUE,"general"}</definedName>
    <definedName name="hthdrf">{"TAB1",#N/A,TRUE,"GENERAL";"TAB2",#N/A,TRUE,"GENERAL";"TAB3",#N/A,TRUE,"GENERAL";"TAB4",#N/A,TRUE,"GENERAL";"TAB5",#N/A,TRUE,"GENERAL"}</definedName>
    <definedName name="htryrt7">{"via1",#N/A,TRUE,"general";"via2",#N/A,TRUE,"general";"via3",#N/A,TRUE,"general"}</definedName>
    <definedName name="hyhjop">{"TAB1",#N/A,TRUE,"GENERAL";"TAB2",#N/A,TRUE,"GENERAL";"TAB3",#N/A,TRUE,"GENERAL";"TAB4",#N/A,TRUE,"GENERAL";"TAB5",#N/A,TRUE,"GENERAL"}</definedName>
    <definedName name="hyhyh">{"TAB1",#N/A,TRUE,"GENERAL";"TAB2",#N/A,TRUE,"GENERAL";"TAB3",#N/A,TRUE,"GENERAL";"TAB4",#N/A,TRUE,"GENERAL";"TAB5",#N/A,TRUE,"GENERAL"}</definedName>
    <definedName name="hytirs">{"via1",#N/A,TRUE,"general";"via2",#N/A,TRUE,"general";"via3",#N/A,TRUE,"general"}</definedName>
    <definedName name="i8i">{"TAB1",#N/A,TRUE,"GENERAL";"TAB2",#N/A,TRUE,"GENERAL";"TAB3",#N/A,TRUE,"GENERAL";"TAB4",#N/A,TRUE,"GENERAL";"TAB5",#N/A,TRUE,"GENERAL"}</definedName>
    <definedName name="ii">{"TAB1",#N/A,TRUE,"GENERAL";"TAB2",#N/A,TRUE,"GENERAL";"TAB3",#N/A,TRUE,"GENERAL";"TAB4",#N/A,TRUE,"GENERAL";"TAB5",#N/A,TRUE,"GENERAL"}</definedName>
    <definedName name="iii">{"via1",#N/A,TRUE,"general";"via2",#N/A,TRUE,"general";"via3",#N/A,TRUE,"general"}</definedName>
    <definedName name="iiii">{"via1",#N/A,TRUE,"general";"via2",#N/A,TRUE,"general";"via3",#N/A,TRUE,"general"}</definedName>
    <definedName name="iiiiiiik">{"via1",#N/A,TRUE,"general";"via2",#N/A,TRUE,"general";"via3",#N/A,TRUE,"general"}</definedName>
    <definedName name="iiiiuh">{"TAB1",#N/A,TRUE,"GENERAL";"TAB2",#N/A,TRUE,"GENERAL";"TAB3",#N/A,TRUE,"GENERAL";"TAB4",#N/A,TRUE,"GENERAL";"TAB5",#N/A,TRUE,"GENERAL"}</definedName>
    <definedName name="iktgvfmu">{"TAB1",#N/A,TRUE,"GENERAL";"TAB2",#N/A,TRUE,"GENERAL";"TAB3",#N/A,TRUE,"GENERAL";"TAB4",#N/A,TRUE,"GENERAL";"TAB5",#N/A,TRUE,"GENERAL"}</definedName>
    <definedName name="incoval">{"via1",#N/A,TRUE,"general";"via2",#N/A,TRUE,"general";"via3",#N/A,TRUE,"general"}</definedName>
    <definedName name="IUI">{"TAB1",#N/A,TRUE,"GENERAL";"TAB2",#N/A,TRUE,"GENERAL";"TAB3",#N/A,TRUE,"GENERAL";"TAB4",#N/A,TRUE,"GENERAL";"TAB5",#N/A,TRUE,"GENERAL"}</definedName>
    <definedName name="iuit7">{"TAB1",#N/A,TRUE,"GENERAL";"TAB2",#N/A,TRUE,"GENERAL";"TAB3",#N/A,TRUE,"GENERAL";"TAB4",#N/A,TRUE,"GENERAL";"TAB5",#N/A,TRUE,"GENERAL"}</definedName>
    <definedName name="iul">{"via1",#N/A,TRUE,"general";"via2",#N/A,TRUE,"general";"via3",#N/A,TRUE,"general"}</definedName>
    <definedName name="iuouio">{"via1",#N/A,TRUE,"general";"via2",#N/A,TRUE,"general";"via3",#N/A,TRUE,"general"}</definedName>
    <definedName name="iuyi9">{"TAB1",#N/A,TRUE,"GENERAL";"TAB2",#N/A,TRUE,"GENERAL";"TAB3",#N/A,TRUE,"GENERAL";"TAB4",#N/A,TRUE,"GENERAL";"TAB5",#N/A,TRUE,"GENERAL"}</definedName>
    <definedName name="iyuiuyi">{"via1",#N/A,TRUE,"general";"via2",#N/A,TRUE,"general";"via3",#N/A,TRUE,"general"}</definedName>
    <definedName name="j">{"TAB1",#N/A,TRUE,"GENERAL";"TAB2",#N/A,TRUE,"GENERAL";"TAB3",#N/A,TRUE,"GENERAL";"TAB4",#N/A,TRUE,"GENERAL";"TAB5",#N/A,TRUE,"GENERAL"}</definedName>
    <definedName name="jd">{"via1",#N/A,TRUE,"general";"via2",#N/A,TRUE,"general";"via3",#N/A,TRUE,"general"}</definedName>
    <definedName name="jdh">{"TAB1",#N/A,TRUE,"GENERAL";"TAB2",#N/A,TRUE,"GENERAL";"TAB3",#N/A,TRUE,"GENERAL";"TAB4",#N/A,TRUE,"GENERAL";"TAB5",#N/A,TRUE,"GENERAL"}</definedName>
    <definedName name="jeytj">{"TAB1",#N/A,TRUE,"GENERAL";"TAB2",#N/A,TRUE,"GENERAL";"TAB3",#N/A,TRUE,"GENERAL";"TAB4",#N/A,TRUE,"GENERAL";"TAB5",#N/A,TRUE,"GENERAL"}</definedName>
    <definedName name="jfhjfrt">{"TAB1",#N/A,TRUE,"GENERAL";"TAB2",#N/A,TRUE,"GENERAL";"TAB3",#N/A,TRUE,"GENERAL";"TAB4",#N/A,TRUE,"GENERAL";"TAB5",#N/A,TRUE,"GENERAL"}</definedName>
    <definedName name="jgfj">{"via1",#N/A,TRUE,"general";"via2",#N/A,TRUE,"general";"via3",#N/A,TRUE,"general"}</definedName>
    <definedName name="jghj">{"TAB1",#N/A,TRUE,"GENERAL";"TAB2",#N/A,TRUE,"GENERAL";"TAB3",#N/A,TRUE,"GENERAL";"TAB4",#N/A,TRUE,"GENERAL";"TAB5",#N/A,TRUE,"GENERAL"}</definedName>
    <definedName name="jgj">{"TAB1",#N/A,TRUE,"GENERAL";"TAB2",#N/A,TRUE,"GENERAL";"TAB3",#N/A,TRUE,"GENERAL";"TAB4",#N/A,TRUE,"GENERAL";"TAB5",#N/A,TRUE,"GENERAL"}</definedName>
    <definedName name="jhg">{"TAB1",#N/A,TRUE,"GENERAL";"TAB2",#N/A,TRUE,"GENERAL";"TAB3",#N/A,TRUE,"GENERAL";"TAB4",#N/A,TRUE,"GENERAL";"TAB5",#N/A,TRUE,"GENERAL"}</definedName>
    <definedName name="jhjyj">{"via1",#N/A,TRUE,"general";"via2",#N/A,TRUE,"general";"via3",#N/A,TRUE,"general"}</definedName>
    <definedName name="JHK">{"TAB1",#N/A,TRUE,"GENERAL";"TAB2",#N/A,TRUE,"GENERAL";"TAB3",#N/A,TRUE,"GENERAL";"TAB4",#N/A,TRUE,"GENERAL";"TAB5",#N/A,TRUE,"GENERAL"}</definedName>
    <definedName name="jhkgjkvf">{"TAB1",#N/A,TRUE,"GENERAL";"TAB2",#N/A,TRUE,"GENERAL";"TAB3",#N/A,TRUE,"GENERAL";"TAB4",#N/A,TRUE,"GENERAL";"TAB5",#N/A,TRUE,"GENERAL"}</definedName>
    <definedName name="jj">{"via1",#N/A,TRUE,"general";"via2",#N/A,TRUE,"general";"via3",#N/A,TRUE,"general"}</definedName>
    <definedName name="jjfq">{"via1",#N/A,TRUE,"general";"via2",#N/A,TRUE,"general";"via3",#N/A,TRUE,"general"}</definedName>
    <definedName name="jjjhjddfg">{"via1",#N/A,TRUE,"general";"via2",#N/A,TRUE,"general";"via3",#N/A,TRUE,"general"}</definedName>
    <definedName name="jjjjju">{"via1",#N/A,TRUE,"general";"via2",#N/A,TRUE,"general";"via3",#N/A,TRUE,"general"}</definedName>
    <definedName name="jjujujty">{"TAB1",#N/A,TRUE,"GENERAL";"TAB2",#N/A,TRUE,"GENERAL";"TAB3",#N/A,TRUE,"GENERAL";"TAB4",#N/A,TRUE,"GENERAL";"TAB5",#N/A,TRUE,"GENERAL"}</definedName>
    <definedName name="jjyjy">{"via1",#N/A,TRUE,"general";"via2",#N/A,TRUE,"general";"via3",#N/A,TRUE,"general"}</definedName>
    <definedName name="jkk">{"TAB1",#N/A,TRUE,"GENERAL";"TAB2",#N/A,TRUE,"GENERAL";"TAB3",#N/A,TRUE,"GENERAL";"TAB4",#N/A,TRUE,"GENERAL";"TAB5",#N/A,TRUE,"GENERAL"}</definedName>
    <definedName name="jkl">{"TAB1",#N/A,TRUE,"GENERAL";"TAB2",#N/A,TRUE,"GENERAL";"TAB3",#N/A,TRUE,"GENERAL";"TAB4",#N/A,TRUE,"GENERAL";"TAB5",#N/A,TRUE,"GENERAL"}</definedName>
    <definedName name="JRYJ">{"via1",#N/A,TRUE,"general";"via2",#N/A,TRUE,"general";"via3",#N/A,TRUE,"general"}</definedName>
    <definedName name="jtyj">{"TAB1",#N/A,TRUE,"GENERAL";"TAB2",#N/A,TRUE,"GENERAL";"TAB3",#N/A,TRUE,"GENERAL";"TAB4",#N/A,TRUE,"GENERAL";"TAB5",#N/A,TRUE,"GENERAL"}</definedName>
    <definedName name="jtyry">{"TAB1",#N/A,TRUE,"GENERAL";"TAB2",#N/A,TRUE,"GENERAL";"TAB3",#N/A,TRUE,"GENERAL";"TAB4",#N/A,TRUE,"GENERAL";"TAB5",#N/A,TRUE,"GENERAL"}</definedName>
    <definedName name="juj">{"via1",#N/A,TRUE,"general";"via2",#N/A,TRUE,"general";"via3",#N/A,TRUE,"general"}</definedName>
    <definedName name="jujcx">{"via1",#N/A,TRUE,"general";"via2",#N/A,TRUE,"general";"via3",#N/A,TRUE,"general"}</definedName>
    <definedName name="jujuj">{"via1",#N/A,TRUE,"general";"via2",#N/A,TRUE,"general";"via3",#N/A,TRUE,"general"}</definedName>
    <definedName name="jujujuju">{"TAB1",#N/A,TRUE,"GENERAL";"TAB2",#N/A,TRUE,"GENERAL";"TAB3",#N/A,TRUE,"GENERAL";"TAB4",#N/A,TRUE,"GENERAL";"TAB5",#N/A,TRUE,"GENERAL"}</definedName>
    <definedName name="juuuhb">{"TAB1",#N/A,TRUE,"GENERAL";"TAB2",#N/A,TRUE,"GENERAL";"TAB3",#N/A,TRUE,"GENERAL";"TAB4",#N/A,TRUE,"GENERAL";"TAB5",#N/A,TRUE,"GENERAL"}</definedName>
    <definedName name="jyjt7">{"via1",#N/A,TRUE,"general";"via2",#N/A,TRUE,"general";"via3",#N/A,TRUE,"general"}</definedName>
    <definedName name="jyt">{"via1",#N/A,TRUE,"general";"via2",#N/A,TRUE,"general";"via3",#N/A,TRUE,"general"}</definedName>
    <definedName name="jytj">{"via1",#N/A,TRUE,"general";"via2",#N/A,TRUE,"general";"via3",#N/A,TRUE,"general"}</definedName>
    <definedName name="jyuju">{"via1",#N/A,TRUE,"general";"via2",#N/A,TRUE,"general";"via3",#N/A,TRUE,"general"}</definedName>
    <definedName name="jyujyuj">{"via1",#N/A,TRUE,"general";"via2",#N/A,TRUE,"general";"via3",#N/A,TRUE,"general"}</definedName>
    <definedName name="KHGGH">{"via1",#N/A,TRUE,"general";"via2",#N/A,TRUE,"general";"via3",#N/A,TRUE,"general"}</definedName>
    <definedName name="khjk7">{"TAB1",#N/A,TRUE,"GENERAL";"TAB2",#N/A,TRUE,"GENERAL";"TAB3",#N/A,TRUE,"GENERAL";"TAB4",#N/A,TRUE,"GENERAL";"TAB5",#N/A,TRUE,"GENERAL"}</definedName>
    <definedName name="kikik">{"via1",#N/A,TRUE,"general";"via2",#N/A,TRUE,"general";"via3",#N/A,TRUE,"general"}</definedName>
    <definedName name="kjhkd">{"via1",#N/A,TRUE,"general";"via2",#N/A,TRUE,"general";"via3",#N/A,TRUE,"general"}</definedName>
    <definedName name="kjk">{"via1",#N/A,TRUE,"general";"via2",#N/A,TRUE,"general";"via3",#N/A,TRUE,"general"}</definedName>
    <definedName name="kjtrkjr">{"via1",#N/A,TRUE,"general";"via2",#N/A,TRUE,"general";"via3",#N/A,TRUE,"general"}</definedName>
    <definedName name="kkkki">{"via1",#N/A,TRUE,"general";"via2",#N/A,TRUE,"general";"via3",#N/A,TRUE,"general"}</definedName>
    <definedName name="kkkkkki">{"TAB1",#N/A,TRUE,"GENERAL";"TAB2",#N/A,TRUE,"GENERAL";"TAB3",#N/A,TRUE,"GENERAL";"TAB4",#N/A,TRUE,"GENERAL";"TAB5",#N/A,TRUE,"GENERAL"}</definedName>
    <definedName name="krtrk">{"via1",#N/A,TRUE,"general";"via2",#N/A,TRUE,"general";"via3",#N/A,TRUE,"general"}</definedName>
    <definedName name="kyr">{"TAB1",#N/A,TRUE,"GENERAL";"TAB2",#N/A,TRUE,"GENERAL";"TAB3",#N/A,TRUE,"GENERAL";"TAB4",#N/A,TRUE,"GENERAL";"TAB5",#N/A,TRUE,"GENERAL"}</definedName>
    <definedName name="liuoo">{"TAB1",#N/A,TRUE,"GENERAL";"TAB2",#N/A,TRUE,"GENERAL";"TAB3",#N/A,TRUE,"GENERAL";"TAB4",#N/A,TRUE,"GENERAL";"TAB5",#N/A,TRUE,"GENERAL"}</definedName>
    <definedName name="lkj">{"via1",#N/A,TRUE,"general";"via2",#N/A,TRUE,"general";"via3",#N/A,TRUE,"general"}</definedName>
    <definedName name="LKJLJK">{"TAB1",#N/A,TRUE,"GENERAL";"TAB2",#N/A,TRUE,"GENERAL";"TAB3",#N/A,TRUE,"GENERAL";"TAB4",#N/A,TRUE,"GENERAL";"TAB5",#N/A,TRUE,"GENERAL"}</definedName>
    <definedName name="lllllh">{"via1",#N/A,TRUE,"general";"via2",#N/A,TRUE,"general";"via3",#N/A,TRUE,"general"}</definedName>
    <definedName name="lllllllo">{"via1",#N/A,TRUE,"general";"via2",#N/A,TRUE,"general";"via3",#N/A,TRUE,"general"}</definedName>
    <definedName name="lolol">{"TAB1",#N/A,TRUE,"GENERAL";"TAB2",#N/A,TRUE,"GENERAL";"TAB3",#N/A,TRUE,"GENERAL";"TAB4",#N/A,TRUE,"GENERAL";"TAB5",#N/A,TRUE,"GENERAL"}</definedName>
    <definedName name="lplpl">{"via1",#N/A,TRUE,"general";"via2",#N/A,TRUE,"general";"via3",#N/A,TRUE,"general"}</definedName>
    <definedName name="mafdsf">{"via1",#N/A,TRUE,"general";"via2",#N/A,TRUE,"general";"via3",#N/A,TRUE,"general"}</definedName>
    <definedName name="mao">{"TAB1",#N/A,TRUE,"GENERAL";"TAB2",#N/A,TRUE,"GENERAL";"TAB3",#N/A,TRUE,"GENERAL";"TAB4",#N/A,TRUE,"GENERAL";"TAB5",#N/A,TRUE,"GENERAL"}</definedName>
    <definedName name="maow">{"via1",#N/A,TRUE,"general";"via2",#N/A,TRUE,"general";"via3",#N/A,TRUE,"general"}</definedName>
    <definedName name="masor">{"via1",#N/A,TRUE,"general";"via2",#N/A,TRUE,"general";"via3",#N/A,TRUE,"general"}</definedName>
    <definedName name="mdd">{"via1",#N/A,TRUE,"general";"via2",#N/A,TRUE,"general";"via3",#N/A,TRUE,"general"}</definedName>
    <definedName name="meg">{"TAB1",#N/A,TRUE,"GENERAL";"TAB2",#N/A,TRUE,"GENERAL";"TAB3",#N/A,TRUE,"GENERAL";"TAB4",#N/A,TRUE,"GENERAL";"TAB5",#N/A,TRUE,"GENERAL"}</definedName>
    <definedName name="mfgjrdt">{"TAB1",#N/A,TRUE,"GENERAL";"TAB2",#N/A,TRUE,"GENERAL";"TAB3",#N/A,TRUE,"GENERAL";"TAB4",#N/A,TRUE,"GENERAL";"TAB5",#N/A,TRUE,"GENERAL"}</definedName>
    <definedName name="mghm">{"via1",#N/A,TRUE,"general";"via2",#N/A,TRUE,"general";"via3",#N/A,TRUE,"general"}</definedName>
    <definedName name="mjmj">{"via1",#N/A,TRUE,"general";"via2",#N/A,TRUE,"general";"via3",#N/A,TRUE,"general"}</definedName>
    <definedName name="mjmjmn">{"via1",#N/A,TRUE,"general";"via2",#N/A,TRUE,"general";"via3",#N/A,TRUE,"general"}</definedName>
    <definedName name="mjnhgkio">{"via1",#N/A,TRUE,"general";"via2",#N/A,TRUE,"general";"via3",#N/A,TRUE,"general"}</definedName>
    <definedName name="mmjmjh">{"TAB1",#N/A,TRUE,"GENERAL";"TAB2",#N/A,TRUE,"GENERAL";"TAB3",#N/A,TRUE,"GENERAL";"TAB4",#N/A,TRUE,"GENERAL";"TAB5",#N/A,TRUE,"GENERAL"}</definedName>
    <definedName name="mmm">{"TAB1",#N/A,TRUE,"GENERAL";"TAB2",#N/A,TRUE,"GENERAL";"TAB3",#N/A,TRUE,"GENERAL";"TAB4",#N/A,TRUE,"GENERAL";"TAB5",#N/A,TRUE,"GENERAL"}</definedName>
    <definedName name="mmmh">{"via1",#N/A,TRUE,"general";"via2",#N/A,TRUE,"general";"via3",#N/A,TRUE,"general"}</definedName>
    <definedName name="mmmmmjyt">{"TAB1",#N/A,TRUE,"GENERAL";"TAB2",#N/A,TRUE,"GENERAL";"TAB3",#N/A,TRUE,"GENERAL";"TAB4",#N/A,TRUE,"GENERAL";"TAB5",#N/A,TRUE,"GENERAL"}</definedName>
    <definedName name="mmmmmmg">{"via1",#N/A,TRUE,"general";"via2",#N/A,TRUE,"general";"via3",#N/A,TRUE,"general"}</definedName>
    <definedName name="MN">{"via1",#N/A,TRUE,"general";"via2",#N/A,TRUE,"general";"via3",#N/A,TRUE,"general"}</definedName>
    <definedName name="n">{"via1",#N/A,TRUE,"general";"via2",#N/A,TRUE,"general";"via3",#N/A,TRUE,"general"}</definedName>
    <definedName name="NANA">#REF!</definedName>
    <definedName name="nbvnv">{"via1",#N/A,TRUE,"general";"via2",#N/A,TRUE,"general";"via3",#N/A,TRUE,"general"}</definedName>
    <definedName name="NDHS">{"TAB1",#N/A,TRUE,"GENERAL";"TAB2",#N/A,TRUE,"GENERAL";"TAB3",#N/A,TRUE,"GENERAL";"TAB4",#N/A,TRUE,"GENERAL";"TAB5",#N/A,TRUE,"GENERAL"}</definedName>
    <definedName name="nf">{"TAB1",#N/A,TRUE,"GENERAL";"TAB2",#N/A,TRUE,"GENERAL";"TAB3",#N/A,TRUE,"GENERAL";"TAB4",#N/A,TRUE,"GENERAL";"TAB5",#N/A,TRUE,"GENERAL"}</definedName>
    <definedName name="nfg">{"via1",#N/A,TRUE,"general";"via2",#N/A,TRUE,"general";"via3",#N/A,TRUE,"general"}</definedName>
    <definedName name="nfgn">{"via1",#N/A,TRUE,"general";"via2",#N/A,TRUE,"general";"via3",#N/A,TRUE,"general"}</definedName>
    <definedName name="ngdn">{"TAB1",#N/A,TRUE,"GENERAL";"TAB2",#N/A,TRUE,"GENERAL";"TAB3",#N/A,TRUE,"GENERAL";"TAB4",#N/A,TRUE,"GENERAL";"TAB5",#N/A,TRUE,"GENERAL"}</definedName>
    <definedName name="ngfh">{"via1",#N/A,TRUE,"general";"via2",#N/A,TRUE,"general";"via3",#N/A,TRUE,"general"}</definedName>
    <definedName name="nhn">{"via1",#N/A,TRUE,"general";"via2",#N/A,TRUE,"general";"via3",#N/A,TRUE,"general"}</definedName>
    <definedName name="nhncfgn">{"TAB1",#N/A,TRUE,"GENERAL";"TAB2",#N/A,TRUE,"GENERAL";"TAB3",#N/A,TRUE,"GENERAL";"TAB4",#N/A,TRUE,"GENERAL";"TAB5",#N/A,TRUE,"GENERAL"}</definedName>
    <definedName name="nhndr">{"via1",#N/A,TRUE,"general";"via2",#N/A,TRUE,"general";"via3",#N/A,TRUE,"general"}</definedName>
    <definedName name="nmmmm">{"via1",#N/A,TRUE,"general";"via2",#N/A,TRUE,"general";"via3",#N/A,TRUE,"general"}</definedName>
    <definedName name="NN">{"TAB1",#N/A,TRUE,"GENERAL";"TAB2",#N/A,TRUE,"GENERAL";"TAB3",#N/A,TRUE,"GENERAL";"TAB4",#N/A,TRUE,"GENERAL";"TAB5",#N/A,TRUE,"GENERAL"}</definedName>
    <definedName name="nndng">{"TAB1",#N/A,TRUE,"GENERAL";"TAB2",#N/A,TRUE,"GENERAL";"TAB3",#N/A,TRUE,"GENERAL";"TAB4",#N/A,TRUE,"GENERAL";"TAB5",#N/A,TRUE,"GENERAL"}</definedName>
    <definedName name="nnnhd">{"via1",#N/A,TRUE,"general";"via2",#N/A,TRUE,"general";"via3",#N/A,TRUE,"general"}</definedName>
    <definedName name="nnnnn">{"via1",#N/A,TRUE,"general";"via2",#N/A,TRUE,"general";"via3",#N/A,TRUE,"general"}</definedName>
    <definedName name="nnnnnd">{"TAB1",#N/A,TRUE,"GENERAL";"TAB2",#N/A,TRUE,"GENERAL";"TAB3",#N/A,TRUE,"GENERAL";"TAB4",#N/A,TRUE,"GENERAL";"TAB5",#N/A,TRUE,"GENERAL"}</definedName>
    <definedName name="nnnnnf">{"TAB1",#N/A,TRUE,"GENERAL";"TAB2",#N/A,TRUE,"GENERAL";"TAB3",#N/A,TRUE,"GENERAL";"TAB4",#N/A,TRUE,"GENERAL";"TAB5",#N/A,TRUE,"GENERAL"}</definedName>
    <definedName name="nnnnnh">{"via1",#N/A,TRUE,"general";"via2",#N/A,TRUE,"general";"via3",#N/A,TRUE,"general"}</definedName>
    <definedName name="NO">#REF!</definedName>
    <definedName name="nxn">{"via1",#N/A,TRUE,"general";"via2",#N/A,TRUE,"general";"via3",#N/A,TRUE,"general"}</definedName>
    <definedName name="ñpñpñ">{"via1",#N/A,TRUE,"general";"via2",#N/A,TRUE,"general";"via3",#N/A,TRUE,"general"}</definedName>
    <definedName name="o9o9">{"via1",#N/A,TRUE,"general";"via2",#N/A,TRUE,"general";"via3",#N/A,TRUE,"general"}</definedName>
    <definedName name="oiret">{"TAB1",#N/A,TRUE,"GENERAL";"TAB2",#N/A,TRUE,"GENERAL";"TAB3",#N/A,TRUE,"GENERAL";"TAB4",#N/A,TRUE,"GENERAL";"TAB5",#N/A,TRUE,"GENERAL"}</definedName>
    <definedName name="oirgrth">{"TAB1",#N/A,TRUE,"GENERAL";"TAB2",#N/A,TRUE,"GENERAL";"TAB3",#N/A,TRUE,"GENERAL";"TAB4",#N/A,TRUE,"GENERAL";"TAB5",#N/A,TRUE,"GENERAL"}</definedName>
    <definedName name="OIUOIU">{"via1",#N/A,TRUE,"general";"via2",#N/A,TRUE,"general";"via3",#N/A,TRUE,"general"}</definedName>
    <definedName name="ooooiii">{"TAB1",#N/A,TRUE,"GENERAL";"TAB2",#N/A,TRUE,"GENERAL";"TAB3",#N/A,TRUE,"GENERAL";"TAB4",#N/A,TRUE,"GENERAL";"TAB5",#N/A,TRUE,"GENERAL"}</definedName>
    <definedName name="oooos">{"via1",#N/A,TRUE,"general";"via2",#N/A,TRUE,"general";"via3",#N/A,TRUE,"general"}</definedName>
    <definedName name="p0p0">{"via1",#N/A,TRUE,"general";"via2",#N/A,TRUE,"general";"via3",#N/A,TRUE,"general"}</definedName>
    <definedName name="PKHK">{"TAB1",#N/A,TRUE,"GENERAL";"TAB2",#N/A,TRUE,"GENERAL";"TAB3",#N/A,TRUE,"GENERAL";"TAB4",#N/A,TRUE,"GENERAL";"TAB5",#N/A,TRUE,"GENERAL"}</definedName>
    <definedName name="pkj">{"TAB1",#N/A,TRUE,"GENERAL";"TAB2",#N/A,TRUE,"GENERAL";"TAB3",#N/A,TRUE,"GENERAL";"TAB4",#N/A,TRUE,"GENERAL";"TAB5",#N/A,TRUE,"GENERAL"}</definedName>
    <definedName name="PLAD">{"TAB1",#N/A,TRUE,"GENERAL";"TAB2",#N/A,TRUE,"GENERAL";"TAB3",#N/A,TRUE,"GENERAL";"TAB4",#N/A,TRUE,"GENERAL";"TAB5",#N/A,TRUE,"GENERAL"}</definedName>
    <definedName name="PLPLUNN">{"TAB1",#N/A,TRUE,"GENERAL";"TAB2",#N/A,TRUE,"GENERAL";"TAB3",#N/A,TRUE,"GENERAL";"TAB4",#N/A,TRUE,"GENERAL";"TAB5",#N/A,TRUE,"GENERAL"}</definedName>
    <definedName name="POIUP">{"via1",#N/A,TRUE,"general";"via2",#N/A,TRUE,"general";"via3",#N/A,TRUE,"general"}</definedName>
    <definedName name="popop">{"via1",#N/A,TRUE,"general";"via2",#N/A,TRUE,"general";"via3",#N/A,TRUE,"general"}</definedName>
    <definedName name="popp">{"via1",#N/A,TRUE,"general";"via2",#N/A,TRUE,"general";"via3",#N/A,TRUE,"general"}</definedName>
    <definedName name="popvds">{"TAB1",#N/A,TRUE,"GENERAL";"TAB2",#N/A,TRUE,"GENERAL";"TAB3",#N/A,TRUE,"GENERAL";"TAB4",#N/A,TRUE,"GENERAL";"TAB5",#N/A,TRUE,"GENERAL"}</definedName>
    <definedName name="pouig">{"via1",#N/A,TRUE,"general";"via2",#N/A,TRUE,"general";"via3",#N/A,TRUE,"general"}</definedName>
    <definedName name="ppppp9">{"via1",#N/A,TRUE,"general";"via2",#N/A,TRUE,"general";"via3",#N/A,TRUE,"general"}</definedName>
    <definedName name="pppppd">{"TAB1",#N/A,TRUE,"GENERAL";"TAB2",#N/A,TRUE,"GENERAL";"TAB3",#N/A,TRUE,"GENERAL";"TAB4",#N/A,TRUE,"GENERAL";"TAB5",#N/A,TRUE,"GENERAL"}</definedName>
    <definedName name="pqroj">{"via1",#N/A,TRUE,"general";"via2",#N/A,TRUE,"general";"via3",#N/A,TRUE,"general"}</definedName>
    <definedName name="PRIMER">{"via1",#N/A,TRUE,"general";"via2",#N/A,TRUE,"general";"via3",#N/A,TRUE,"general"}</definedName>
    <definedName name="PRIMET">{"TAB1",#N/A,TRUE,"GENERAL";"TAB2",#N/A,TRUE,"GENERAL";"TAB3",#N/A,TRUE,"GENERAL";"TAB4",#N/A,TRUE,"GENERAL";"TAB5",#N/A,TRUE,"GENERAL"}</definedName>
    <definedName name="ptope">{"TAB1",#N/A,TRUE,"GENERAL";"TAB2",#N/A,TRUE,"GENERAL";"TAB3",#N/A,TRUE,"GENERAL";"TAB4",#N/A,TRUE,"GENERAL";"TAB5",#N/A,TRUE,"GENERAL"}</definedName>
    <definedName name="ptopes">{"via1",#N/A,TRUE,"general";"via2",#N/A,TRUE,"general";"via3",#N/A,TRUE,"general"}</definedName>
    <definedName name="q">{"via1",#N/A,TRUE,"general";"via2",#N/A,TRUE,"general";"via3",#N/A,TRUE,"general"}</definedName>
    <definedName name="q1q1q">{"via1",#N/A,TRUE,"general";"via2",#N/A,TRUE,"general";"via3",#N/A,TRUE,"general"}</definedName>
    <definedName name="qaedtguj">{"via1",#N/A,TRUE,"general";"via2",#N/A,TRUE,"general";"via3",#N/A,TRUE,"general"}</definedName>
    <definedName name="QAQSWS">{"via1",#N/A,TRUE,"general";"via2",#N/A,TRUE,"general";"via3",#N/A,TRUE,"general"}</definedName>
    <definedName name="qaqwwxcr">{"via1",#N/A,TRUE,"general";"via2",#N/A,TRUE,"general";"via3",#N/A,TRUE,"general"}</definedName>
    <definedName name="qedcd">{"via1",#N/A,TRUE,"general";"via2",#N/A,TRUE,"general";"via3",#N/A,TRUE,"general"}</definedName>
    <definedName name="qeqewe">{"TAB1",#N/A,TRUE,"GENERAL";"TAB2",#N/A,TRUE,"GENERAL";"TAB3",#N/A,TRUE,"GENERAL";"TAB4",#N/A,TRUE,"GENERAL";"TAB5",#N/A,TRUE,"GENERAL"}</definedName>
    <definedName name="qewj">{"via1",#N/A,TRUE,"general";"via2",#N/A,TRUE,"general";"via3",#N/A,TRUE,"general"}</definedName>
    <definedName name="qqqqqw">{"via1",#N/A,TRUE,"general";"via2",#N/A,TRUE,"general";"via3",#N/A,TRUE,"general"}</definedName>
    <definedName name="qw">{"via1",#N/A,TRUE,"general";"via2",#N/A,TRUE,"general";"via3",#N/A,TRUE,"general"}</definedName>
    <definedName name="qwdas2">{"via1",#N/A,TRUE,"general";"via2",#N/A,TRUE,"general";"via3",#N/A,TRUE,"general"}</definedName>
    <definedName name="qweqe">{"TAB1",#N/A,TRUE,"GENERAL";"TAB2",#N/A,TRUE,"GENERAL";"TAB3",#N/A,TRUE,"GENERAL";"TAB4",#N/A,TRUE,"GENERAL";"TAB5",#N/A,TRUE,"GENERAL"}</definedName>
    <definedName name="qwqwqwj">{"TAB1",#N/A,TRUE,"GENERAL";"TAB2",#N/A,TRUE,"GENERAL";"TAB3",#N/A,TRUE,"GENERAL";"TAB4",#N/A,TRUE,"GENERAL";"TAB5",#N/A,TRUE,"GENERAL"}</definedName>
    <definedName name="rege">{"TAB1",#N/A,TRUE,"GENERAL";"TAB2",#N/A,TRUE,"GENERAL";"TAB3",#N/A,TRUE,"GENERAL";"TAB4",#N/A,TRUE,"GENERAL";"TAB5",#N/A,TRUE,"GENERAL"}</definedName>
    <definedName name="regresd">{"TAB1",#N/A,TRUE,"GENERAL";"TAB2",#N/A,TRUE,"GENERAL";"TAB3",#N/A,TRUE,"GENERAL";"TAB4",#N/A,TRUE,"GENERAL";"TAB5",#N/A,TRUE,"GENERAL"}</definedName>
    <definedName name="regthio">{"TAB1",#N/A,TRUE,"GENERAL";"TAB2",#N/A,TRUE,"GENERAL";"TAB3",#N/A,TRUE,"GENERAL";"TAB4",#N/A,TRUE,"GENERAL";"TAB5",#N/A,TRUE,"GENERAL"}</definedName>
    <definedName name="REJHE">{"via1",#N/A,TRUE,"general";"via2",#N/A,TRUE,"general";"via3",#N/A,TRUE,"general"}</definedName>
    <definedName name="rer">{"via1",#N/A,TRUE,"general";"via2",#N/A,TRUE,"general";"via3",#N/A,TRUE,"general"}</definedName>
    <definedName name="rererw">{"TAB1",#N/A,TRUE,"GENERAL";"TAB2",#N/A,TRUE,"GENERAL";"TAB3",#N/A,TRUE,"GENERAL";"TAB4",#N/A,TRUE,"GENERAL";"TAB5",#N/A,TRUE,"GENERAL"}</definedName>
    <definedName name="rerg">{"TAB1",#N/A,TRUE,"GENERAL";"TAB2",#N/A,TRUE,"GENERAL";"TAB3",#N/A,TRUE,"GENERAL";"TAB4",#N/A,TRUE,"GENERAL";"TAB5",#N/A,TRUE,"GENERAL"}</definedName>
    <definedName name="rerrrrw">{"TAB1",#N/A,TRUE,"GENERAL";"TAB2",#N/A,TRUE,"GENERAL";"TAB3",#N/A,TRUE,"GENERAL";"TAB4",#N/A,TRUE,"GENERAL";"TAB5",#N/A,TRUE,"GENERAL"}</definedName>
    <definedName name="RETTRE">{"via1",#N/A,TRUE,"general";"via2",#N/A,TRUE,"general";"via3",#N/A,TRUE,"general"}</definedName>
    <definedName name="rety">{"TAB1",#N/A,TRUE,"GENERAL";"TAB2",#N/A,TRUE,"GENERAL";"TAB3",#N/A,TRUE,"GENERAL";"TAB4",#N/A,TRUE,"GENERAL";"TAB5",#N/A,TRUE,"GENERAL"}</definedName>
    <definedName name="rewfreg">{"via1",#N/A,TRUE,"general";"via2",#N/A,TRUE,"general";"via3",#N/A,TRUE,"general"}</definedName>
    <definedName name="rewr">{"via1",#N/A,TRUE,"general";"via2",#N/A,TRUE,"general";"via3",#N/A,TRUE,"general"}</definedName>
    <definedName name="REWWER">{"TAB1",#N/A,TRUE,"GENERAL";"TAB2",#N/A,TRUE,"GENERAL";"TAB3",#N/A,TRUE,"GENERAL";"TAB4",#N/A,TRUE,"GENERAL";"TAB5",#N/A,TRUE,"GENERAL"}</definedName>
    <definedName name="reyepoi">{"TAB1",#N/A,TRUE,"GENERAL";"TAB2",#N/A,TRUE,"GENERAL";"TAB3",#N/A,TRUE,"GENERAL";"TAB4",#N/A,TRUE,"GENERAL";"TAB5",#N/A,TRUE,"GENERAL"}</definedName>
    <definedName name="reyety">{"via1",#N/A,TRUE,"general";"via2",#N/A,TRUE,"general";"via3",#N/A,TRUE,"general"}</definedName>
    <definedName name="reyty">{"via1",#N/A,TRUE,"general";"via2",#N/A,TRUE,"general";"via3",#N/A,TRUE,"general"}</definedName>
    <definedName name="reyyt">{"via1",#N/A,TRUE,"general";"via2",#N/A,TRUE,"general";"via3",#N/A,TRUE,"general"}</definedName>
    <definedName name="rfhnhjyu">{"TAB1",#N/A,TRUE,"GENERAL";"TAB2",#N/A,TRUE,"GENERAL";"TAB3",#N/A,TRUE,"GENERAL";"TAB4",#N/A,TRUE,"GENERAL";"TAB5",#N/A,TRUE,"GENERAL"}</definedName>
    <definedName name="rfrf">{"via1",#N/A,TRUE,"general";"via2",#N/A,TRUE,"general";"via3",#N/A,TRUE,"general"}</definedName>
    <definedName name="rge">{"via1",#N/A,TRUE,"general";"via2",#N/A,TRUE,"general";"via3",#N/A,TRUE,"general"}</definedName>
    <definedName name="rgegg">{"via1",#N/A,TRUE,"general";"via2",#N/A,TRUE,"general";"via3",#N/A,TRUE,"general"}</definedName>
    <definedName name="rhh">{"TAB1",#N/A,TRUE,"GENERAL";"TAB2",#N/A,TRUE,"GENERAL";"TAB3",#N/A,TRUE,"GENERAL";"TAB4",#N/A,TRUE,"GENERAL";"TAB5",#N/A,TRUE,"GENERAL"}</definedName>
    <definedName name="rhrtd">{"TAB1",#N/A,TRUE,"GENERAL";"TAB2",#N/A,TRUE,"GENERAL";"TAB3",#N/A,TRUE,"GENERAL";"TAB4",#N/A,TRUE,"GENERAL";"TAB5",#N/A,TRUE,"GENERAL"}</definedName>
    <definedName name="rhtry">{"TAB1",#N/A,TRUE,"GENERAL";"TAB2",#N/A,TRUE,"GENERAL";"TAB3",#N/A,TRUE,"GENERAL";"TAB4",#N/A,TRUE,"GENERAL";"TAB5",#N/A,TRUE,"GENERAL"}</definedName>
    <definedName name="rj">{"TAB1",#N/A,TRUE,"GENERAL";"TAB2",#N/A,TRUE,"GENERAL";"TAB3",#N/A,TRUE,"GENERAL";"TAB4",#N/A,TRUE,"GENERAL";"TAB5",#N/A,TRUE,"GENERAL"}</definedName>
    <definedName name="rjjth">{"TAB1",#N/A,TRUE,"GENERAL";"TAB2",#N/A,TRUE,"GENERAL";"TAB3",#N/A,TRUE,"GENERAL";"TAB4",#N/A,TRUE,"GENERAL";"TAB5",#N/A,TRUE,"GENERAL"}</definedName>
    <definedName name="rjy">{"via1",#N/A,TRUE,"general";"via2",#N/A,TRUE,"general";"via3",#N/A,TRUE,"general"}</definedName>
    <definedName name="rkjyk">{"TAB1",#N/A,TRUE,"GENERAL";"TAB2",#N/A,TRUE,"GENERAL";"TAB3",#N/A,TRUE,"GENERAL";"TAB4",#N/A,TRUE,"GENERAL";"TAB5",#N/A,TRUE,"GENERAL"}</definedName>
    <definedName name="rkru">{"via1",#N/A,TRUE,"general";"via2",#N/A,TRUE,"general";"via3",#N/A,TRUE,"general"}</definedName>
    <definedName name="rky">{"TAB1",#N/A,TRUE,"GENERAL";"TAB2",#N/A,TRUE,"GENERAL";"TAB3",#N/A,TRUE,"GENERAL";"TAB4",#N/A,TRUE,"GENERAL";"TAB5",#N/A,TRUE,"GENERAL"}</definedName>
    <definedName name="rrr">{"via1",#N/A,TRUE,"general";"via2",#N/A,TRUE,"general";"via3",#N/A,TRUE,"general"}</definedName>
    <definedName name="rrrrrb">{"via1",#N/A,TRUE,"general";"via2",#N/A,TRUE,"general";"via3",#N/A,TRUE,"general"}</definedName>
    <definedName name="rrrrrrre">{"TAB1",#N/A,TRUE,"GENERAL";"TAB2",#N/A,TRUE,"GENERAL";"TAB3",#N/A,TRUE,"GENERAL";"TAB4",#N/A,TRUE,"GENERAL";"TAB5",#N/A,TRUE,"GENERAL"}</definedName>
    <definedName name="rrrrt">{"via1",#N/A,TRUE,"general";"via2",#N/A,TRUE,"general";"via3",#N/A,TRUE,"general"}</definedName>
    <definedName name="rsdgsd5">{"TAB1",#N/A,TRUE,"GENERAL";"TAB2",#N/A,TRUE,"GENERAL";"TAB3",#N/A,TRUE,"GENERAL";"TAB4",#N/A,TRUE,"GENERAL";"TAB5",#N/A,TRUE,"GENERAL"}</definedName>
    <definedName name="rt">{"TAB1",#N/A,TRUE,"GENERAL";"TAB2",#N/A,TRUE,"GENERAL";"TAB3",#N/A,TRUE,"GENERAL";"TAB4",#N/A,TRUE,"GENERAL";"TAB5",#N/A,TRUE,"GENERAL"}</definedName>
    <definedName name="rte">{"TAB1",#N/A,TRUE,"GENERAL";"TAB2",#N/A,TRUE,"GENERAL";"TAB3",#N/A,TRUE,"GENERAL";"TAB4",#N/A,TRUE,"GENERAL";"TAB5",#N/A,TRUE,"GENERAL"}</definedName>
    <definedName name="rteg">{"via1",#N/A,TRUE,"general";"via2",#N/A,TRUE,"general";"via3",#N/A,TRUE,"general"}</definedName>
    <definedName name="rtert">{"TAB1",#N/A,TRUE,"GENERAL";"TAB2",#N/A,TRUE,"GENERAL";"TAB3",#N/A,TRUE,"GENERAL";"TAB4",#N/A,TRUE,"GENERAL";"TAB5",#N/A,TRUE,"GENERAL"}</definedName>
    <definedName name="rtes">{"via1",#N/A,TRUE,"general";"via2",#N/A,TRUE,"general";"via3",#N/A,TRUE,"general"}</definedName>
    <definedName name="rtewth">{"TAB1",#N/A,TRUE,"GENERAL";"TAB2",#N/A,TRUE,"GENERAL";"TAB3",#N/A,TRUE,"GENERAL";"TAB4",#N/A,TRUE,"GENERAL";"TAB5",#N/A,TRUE,"GENERAL"}</definedName>
    <definedName name="rthjtj">{"TAB1",#N/A,TRUE,"GENERAL";"TAB2",#N/A,TRUE,"GENERAL";"TAB3",#N/A,TRUE,"GENERAL";"TAB4",#N/A,TRUE,"GENERAL";"TAB5",#N/A,TRUE,"GENERAL"}</definedName>
    <definedName name="rthrthg">{"via1",#N/A,TRUE,"general";"via2",#N/A,TRUE,"general";"via3",#N/A,TRUE,"general"}</definedName>
    <definedName name="rthtrh">{"via1",#N/A,TRUE,"general";"via2",#N/A,TRUE,"general";"via3",#N/A,TRUE,"general"}</definedName>
    <definedName name="rtkk">{"via1",#N/A,TRUE,"general";"via2",#N/A,TRUE,"general";"via3",#N/A,TRUE,"general"}</definedName>
    <definedName name="rttthy">{"via1",#N/A,TRUE,"general";"via2",#N/A,TRUE,"general";"via3",#N/A,TRUE,"general"}</definedName>
    <definedName name="rtu">{"via1",#N/A,TRUE,"general";"via2",#N/A,TRUE,"general";"via3",#N/A,TRUE,"general"}</definedName>
    <definedName name="rtug">{"TAB1",#N/A,TRUE,"GENERAL";"TAB2",#N/A,TRUE,"GENERAL";"TAB3",#N/A,TRUE,"GENERAL";"TAB4",#N/A,TRUE,"GENERAL";"TAB5",#N/A,TRUE,"GENERAL"}</definedName>
    <definedName name="rtugsd">{"TAB1",#N/A,TRUE,"GENERAL";"TAB2",#N/A,TRUE,"GENERAL";"TAB3",#N/A,TRUE,"GENERAL";"TAB4",#N/A,TRUE,"GENERAL";"TAB5",#N/A,TRUE,"GENERAL"}</definedName>
    <definedName name="rturtu">{"via1",#N/A,TRUE,"general";"via2",#N/A,TRUE,"general";"via3",#N/A,TRUE,"general"}</definedName>
    <definedName name="rturu">{"via1",#N/A,TRUE,"general";"via2",#N/A,TRUE,"general";"via3",#N/A,TRUE,"general"}</definedName>
    <definedName name="rtut">{"via1",#N/A,TRUE,"general";"via2",#N/A,TRUE,"general";"via3",#N/A,TRUE,"general"}</definedName>
    <definedName name="rtutru">{"via1",#N/A,TRUE,"general";"via2",#N/A,TRUE,"general";"via3",#N/A,TRUE,"general"}</definedName>
    <definedName name="rtuy">{"via1",#N/A,TRUE,"general";"via2",#N/A,TRUE,"general";"via3",#N/A,TRUE,"general"}</definedName>
    <definedName name="rtyhr">{"TAB1",#N/A,TRUE,"GENERAL";"TAB2",#N/A,TRUE,"GENERAL";"TAB3",#N/A,TRUE,"GENERAL";"TAB4",#N/A,TRUE,"GENERAL";"TAB5",#N/A,TRUE,"GENERAL"}</definedName>
    <definedName name="rtym">{"via1",#N/A,TRUE,"general";"via2",#N/A,TRUE,"general";"via3",#N/A,TRUE,"general"}</definedName>
    <definedName name="rtyrey">{"TAB1",#N/A,TRUE,"GENERAL";"TAB2",#N/A,TRUE,"GENERAL";"TAB3",#N/A,TRUE,"GENERAL";"TAB4",#N/A,TRUE,"GENERAL";"TAB5",#N/A,TRUE,"GENERAL"}</definedName>
    <definedName name="rtyrh">{"via1",#N/A,TRUE,"general";"via2",#N/A,TRUE,"general";"via3",#N/A,TRUE,"general"}</definedName>
    <definedName name="RTYRTY">{"via1",#N/A,TRUE,"general";"via2",#N/A,TRUE,"general";"via3",#N/A,TRUE,"general"}</definedName>
    <definedName name="rtyt">{"TAB1",#N/A,TRUE,"GENERAL";"TAB2",#N/A,TRUE,"GENERAL";"TAB3",#N/A,TRUE,"GENERAL";"TAB4",#N/A,TRUE,"GENERAL";"TAB5",#N/A,TRUE,"GENERAL"}</definedName>
    <definedName name="rtytry">{"via1",#N/A,TRUE,"general";"via2",#N/A,TRUE,"general";"via3",#N/A,TRUE,"general"}</definedName>
    <definedName name="ruru">{"TAB1",#N/A,TRUE,"GENERAL";"TAB2",#N/A,TRUE,"GENERAL";"TAB3",#N/A,TRUE,"GENERAL";"TAB4",#N/A,TRUE,"GENERAL";"TAB5",#N/A,TRUE,"GENERAL"}</definedName>
    <definedName name="rutu">{"via1",#N/A,TRUE,"general";"via2",#N/A,TRUE,"general";"via3",#N/A,TRUE,"general"}</definedName>
    <definedName name="rwt">{"via1",#N/A,TRUE,"general";"via2",#N/A,TRUE,"general";"via3",#N/A,TRUE,"general"}</definedName>
    <definedName name="ry">{"via1",#N/A,TRUE,"general";"via2",#N/A,TRUE,"general";"via3",#N/A,TRUE,"general"}</definedName>
    <definedName name="ryeryb">{"TAB1",#N/A,TRUE,"GENERAL";"TAB2",#N/A,TRUE,"GENERAL";"TAB3",#N/A,TRUE,"GENERAL";"TAB4",#N/A,TRUE,"GENERAL";"TAB5",#N/A,TRUE,"GENERAL"}</definedName>
    <definedName name="rytrsdg">{"via1",#N/A,TRUE,"general";"via2",#N/A,TRUE,"general";"via3",#N/A,TRUE,"general"}</definedName>
    <definedName name="saa">{"via1",#N/A,TRUE,"general";"via2",#N/A,TRUE,"general";"via3",#N/A,TRUE,"general"}</definedName>
    <definedName name="SAD">{"via1",#N/A,TRUE,"general";"via2",#N/A,TRUE,"general";"via3",#N/A,TRUE,"general"}</definedName>
    <definedName name="SADF">{"via1",#N/A,TRUE,"general";"via2",#N/A,TRUE,"general";"via3",#N/A,TRUE,"general"}</definedName>
    <definedName name="sadff">{"TAB1",#N/A,TRUE,"GENERAL";"TAB2",#N/A,TRUE,"GENERAL";"TAB3",#N/A,TRUE,"GENERAL";"TAB4",#N/A,TRUE,"GENERAL";"TAB5",#N/A,TRUE,"GENERAL"}</definedName>
    <definedName name="sadfo">{"via1",#N/A,TRUE,"general";"via2",#N/A,TRUE,"general";"via3",#N/A,TRUE,"general"}</definedName>
    <definedName name="safdp">{"TAB1",#N/A,TRUE,"GENERAL";"TAB2",#N/A,TRUE,"GENERAL";"TAB3",#N/A,TRUE,"GENERAL";"TAB4",#N/A,TRUE,"GENERAL";"TAB5",#N/A,TRUE,"GENERAL"}</definedName>
    <definedName name="sbgfbgdr">{"via1",#N/A,TRUE,"general";"via2",#N/A,TRUE,"general";"via3",#N/A,TRUE,"general"}</definedName>
    <definedName name="sd">{"TAB1",#N/A,TRUE,"GENERAL";"TAB2",#N/A,TRUE,"GENERAL";"TAB3",#N/A,TRUE,"GENERAL";"TAB4",#N/A,TRUE,"GENERAL";"TAB5",#N/A,TRUE,"GENERAL"}</definedName>
    <definedName name="sdaf">{"via1",#N/A,TRUE,"general";"via2",#N/A,TRUE,"general";"via3",#N/A,TRUE,"general"}</definedName>
    <definedName name="sdas">{"via1",#N/A,TRUE,"general";"via2",#N/A,TRUE,"general";"via3",#N/A,TRUE,"general"}</definedName>
    <definedName name="sdasdf">{"via1",#N/A,TRUE,"general";"via2",#N/A,TRUE,"general";"via3",#N/A,TRUE,"general"}</definedName>
    <definedName name="SDCDSCT">{"TAB1",#N/A,TRUE,"GENERAL";"TAB2",#N/A,TRUE,"GENERAL";"TAB3",#N/A,TRUE,"GENERAL";"TAB4",#N/A,TRUE,"GENERAL";"TAB5",#N/A,TRUE,"GENERAL"}</definedName>
    <definedName name="SDFCE">{"TAB1",#N/A,TRUE,"GENERAL";"TAB2",#N/A,TRUE,"GENERAL";"TAB3",#N/A,TRUE,"GENERAL";"TAB4",#N/A,TRUE,"GENERAL";"TAB5",#N/A,TRUE,"GENERAL"}</definedName>
    <definedName name="sdfd">{"via1",#N/A,TRUE,"general";"via2",#N/A,TRUE,"general";"via3",#N/A,TRUE,"general"}</definedName>
    <definedName name="sdfds">{"via1",#N/A,TRUE,"general";"via2",#N/A,TRUE,"general";"via3",#N/A,TRUE,"general"}</definedName>
    <definedName name="SDFDSO">{"via1",#N/A,TRUE,"general";"via2",#N/A,TRUE,"general";"via3",#N/A,TRUE,"general"}</definedName>
    <definedName name="sdfdstp">{"TAB1",#N/A,TRUE,"GENERAL";"TAB2",#N/A,TRUE,"GENERAL";"TAB3",#N/A,TRUE,"GENERAL";"TAB4",#N/A,TRUE,"GENERAL";"TAB5",#N/A,TRUE,"GENERAL"}</definedName>
    <definedName name="SDFEO">{"via1",#N/A,TRUE,"general";"via2",#N/A,TRUE,"general";"via3",#N/A,TRUE,"general"}</definedName>
    <definedName name="sdfg">{"TAB1",#N/A,TRUE,"GENERAL";"TAB2",#N/A,TRUE,"GENERAL";"TAB3",#N/A,TRUE,"GENERAL";"TAB4",#N/A,TRUE,"GENERAL";"TAB5",#N/A,TRUE,"GENERAL"}</definedName>
    <definedName name="sdfgdsfk">{"via1",#N/A,TRUE,"general";"via2",#N/A,TRUE,"general";"via3",#N/A,TRUE,"general"}</definedName>
    <definedName name="sdfgsg">{"via1",#N/A,TRUE,"general";"via2",#N/A,TRUE,"general";"via3",#N/A,TRUE,"general"}</definedName>
    <definedName name="SDFLJK">{"TAB1",#N/A,TRUE,"GENERAL";"TAB2",#N/A,TRUE,"GENERAL";"TAB3",#N/A,TRUE,"GENERAL";"TAB4",#N/A,TRUE,"GENERAL";"TAB5",#N/A,TRUE,"GENERAL"}</definedName>
    <definedName name="sdfsd4">{"via1",#N/A,TRUE,"general";"via2",#N/A,TRUE,"general";"via3",#N/A,TRUE,"general"}</definedName>
    <definedName name="SDFSDF">{"TAB1",#N/A,TRUE,"GENERAL";"TAB2",#N/A,TRUE,"GENERAL";"TAB3",#N/A,TRUE,"GENERAL";"TAB4",#N/A,TRUE,"GENERAL";"TAB5",#N/A,TRUE,"GENERAL"}</definedName>
    <definedName name="sdfsdfb">{"via1",#N/A,TRUE,"general";"via2",#N/A,TRUE,"general";"via3",#N/A,TRUE,"general"}</definedName>
    <definedName name="SDFSF">{"TAB1",#N/A,TRUE,"GENERAL";"TAB2",#N/A,TRUE,"GENERAL";"TAB3",#N/A,TRUE,"GENERAL";"TAB4",#N/A,TRUE,"GENERAL";"TAB5",#N/A,TRUE,"GENERAL"}</definedName>
    <definedName name="sdfsv">{"TAB1",#N/A,TRUE,"GENERAL";"TAB2",#N/A,TRUE,"GENERAL";"TAB3",#N/A,TRUE,"GENERAL";"TAB4",#N/A,TRUE,"GENERAL";"TAB5",#N/A,TRUE,"GENERAL"}</definedName>
    <definedName name="sdgfd">{"TAB1",#N/A,TRUE,"GENERAL";"TAB2",#N/A,TRUE,"GENERAL";"TAB3",#N/A,TRUE,"GENERAL";"TAB4",#N/A,TRUE,"GENERAL";"TAB5",#N/A,TRUE,"GENERAL"}</definedName>
    <definedName name="sdgfgp">{"via1",#N/A,TRUE,"general";"via2",#N/A,TRUE,"general";"via3",#N/A,TRUE,"general"}</definedName>
    <definedName name="sdgfiu">{"via1",#N/A,TRUE,"general";"via2",#N/A,TRUE,"general";"via3",#N/A,TRUE,"general"}</definedName>
    <definedName name="sdgsd">{"TAB1",#N/A,TRUE,"GENERAL";"TAB2",#N/A,TRUE,"GENERAL";"TAB3",#N/A,TRUE,"GENERAL";"TAB4",#N/A,TRUE,"GENERAL";"TAB5",#N/A,TRUE,"GENERAL"}</definedName>
    <definedName name="sdgsg">{"via1",#N/A,TRUE,"general";"via2",#N/A,TRUE,"general";"via3",#N/A,TRUE,"general"}</definedName>
    <definedName name="SDIKOM">{"TAB1",#N/A,TRUE,"GENERAL";"TAB2",#N/A,TRUE,"GENERAL";"TAB3",#N/A,TRUE,"GENERAL";"TAB4",#N/A,TRUE,"GENERAL";"TAB5",#N/A,TRUE,"GENERAL"}</definedName>
    <definedName name="sdsdfh">{"via1",#N/A,TRUE,"general";"via2",#N/A,TRUE,"general";"via3",#N/A,TRUE,"general"}</definedName>
    <definedName name="setrj">{"via1",#N/A,TRUE,"general";"via2",#N/A,TRUE,"general";"via3",#N/A,TRUE,"general"}</definedName>
    <definedName name="sett">{"via1",#N/A,TRUE,"general";"via2",#N/A,TRUE,"general";"via3",#N/A,TRUE,"general"}</definedName>
    <definedName name="sfasf">{"TAB1",#N/A,TRUE,"GENERAL";"TAB2",#N/A,TRUE,"GENERAL";"TAB3",#N/A,TRUE,"GENERAL";"TAB4",#N/A,TRUE,"GENERAL";"TAB5",#N/A,TRUE,"GENERAL"}</definedName>
    <definedName name="SFHSGFH">{"TAB1",#N/A,TRUE,"GENERAL";"TAB2",#N/A,TRUE,"GENERAL";"TAB3",#N/A,TRUE,"GENERAL";"TAB4",#N/A,TRUE,"GENERAL";"TAB5",#N/A,TRUE,"GENERAL"}</definedName>
    <definedName name="sfsd">{"via1",#N/A,TRUE,"general";"via2",#N/A,TRUE,"general";"via3",#N/A,TRUE,"general"}</definedName>
    <definedName name="sfsdf">{"TAB1",#N/A,TRUE,"GENERAL";"TAB2",#N/A,TRUE,"GENERAL";"TAB3",#N/A,TRUE,"GENERAL";"TAB4",#N/A,TRUE,"GENERAL";"TAB5",#N/A,TRUE,"GENERAL"}</definedName>
    <definedName name="sfsdferg">{"TAB1",#N/A,TRUE,"GENERAL";"TAB2",#N/A,TRUE,"GENERAL";"TAB3",#N/A,TRUE,"GENERAL";"TAB4",#N/A,TRUE,"GENERAL";"TAB5",#N/A,TRUE,"GENERAL"}</definedName>
    <definedName name="sfsdfs">{"TAB1",#N/A,TRUE,"GENERAL";"TAB2",#N/A,TRUE,"GENERAL";"TAB3",#N/A,TRUE,"GENERAL";"TAB4",#N/A,TRUE,"GENERAL";"TAB5",#N/A,TRUE,"GENERAL"}</definedName>
    <definedName name="srwrwr">{"TAB1",#N/A,TRUE,"GENERAL";"TAB2",#N/A,TRUE,"GENERAL";"TAB3",#N/A,TRUE,"GENERAL";"TAB4",#N/A,TRUE,"GENERAL";"TAB5",#N/A,TRUE,"GENERAL"}</definedName>
    <definedName name="sssss7">{"via1",#N/A,TRUE,"general";"via2",#N/A,TRUE,"general";"via3",#N/A,TRUE,"general"}</definedName>
    <definedName name="sssssa">{"TAB1",#N/A,TRUE,"GENERAL";"TAB2",#N/A,TRUE,"GENERAL";"TAB3",#N/A,TRUE,"GENERAL";"TAB4",#N/A,TRUE,"GENERAL";"TAB5",#N/A,TRUE,"GENERAL"}</definedName>
    <definedName name="sssssy">{"via1",#N/A,TRUE,"general";"via2",#N/A,TRUE,"general";"via3",#N/A,TRUE,"general"}</definedName>
    <definedName name="stt">{"via1",#N/A,TRUE,"general";"via2",#N/A,TRUE,"general";"via3",#N/A,TRUE,"general"}</definedName>
    <definedName name="swsw">{"via1",#N/A,TRUE,"general";"via2",#N/A,TRUE,"general";"via3",#N/A,TRUE,"general"}</definedName>
    <definedName name="swsw3">{"TAB1",#N/A,TRUE,"GENERAL";"TAB2",#N/A,TRUE,"GENERAL";"TAB3",#N/A,TRUE,"GENERAL";"TAB4",#N/A,TRUE,"GENERAL";"TAB5",#N/A,TRUE,"GENERAL"}</definedName>
    <definedName name="t5t5">{"TAB1",#N/A,TRUE,"GENERAL";"TAB2",#N/A,TRUE,"GENERAL";"TAB3",#N/A,TRUE,"GENERAL";"TAB4",#N/A,TRUE,"GENERAL";"TAB5",#N/A,TRUE,"GENERAL"}</definedName>
    <definedName name="tdy">{"TAB1",#N/A,TRUE,"GENERAL";"TAB2",#N/A,TRUE,"GENERAL";"TAB3",#N/A,TRUE,"GENERAL";"TAB4",#N/A,TRUE,"GENERAL";"TAB5",#N/A,TRUE,"GENERAL"}</definedName>
    <definedName name="tewst">{"TAB1",#N/A,TRUE,"GENERAL";"TAB2",#N/A,TRUE,"GENERAL";"TAB3",#N/A,TRUE,"GENERAL";"TAB4",#N/A,TRUE,"GENERAL";"TAB5",#N/A,TRUE,"GENERAL"}</definedName>
    <definedName name="teytrh">{"via1",#N/A,TRUE,"general";"via2",#N/A,TRUE,"general";"via3",#N/A,TRUE,"general"}</definedName>
    <definedName name="thdh">{"TAB1",#N/A,TRUE,"GENERAL";"TAB2",#N/A,TRUE,"GENERAL";"TAB3",#N/A,TRUE,"GENERAL";"TAB4",#N/A,TRUE,"GENERAL";"TAB5",#N/A,TRUE,"GENERAL"}</definedName>
    <definedName name="thtj">{"via1",#N/A,TRUE,"general";"via2",#N/A,TRUE,"general";"via3",#N/A,TRUE,"general"}</definedName>
    <definedName name="tortas">{"TAB1",#N/A,TRUE,"GENERAL";"TAB2",#N/A,TRUE,"GENERAL";"TAB3",#N/A,TRUE,"GENERAL";"TAB4",#N/A,TRUE,"GENERAL";"TAB5",#N/A,TRUE,"GENERAL"}</definedName>
    <definedName name="tortas2">{"via1",#N/A,TRUE,"general";"via2",#N/A,TRUE,"general";"via3",#N/A,TRUE,"general"}</definedName>
    <definedName name="tr">{"TAB1",#N/A,TRUE,"GENERAL";"TAB2",#N/A,TRUE,"GENERAL";"TAB3",#N/A,TRUE,"GENERAL";"TAB4",#N/A,TRUE,"GENERAL";"TAB5",#N/A,TRUE,"GENERAL"}</definedName>
    <definedName name="trest">{"TAB1",#N/A,TRUE,"GENERAL";"TAB2",#N/A,TRUE,"GENERAL";"TAB3",#N/A,TRUE,"GENERAL";"TAB4",#N/A,TRUE,"GENERAL";"TAB5",#N/A,TRUE,"GENERAL"}</definedName>
    <definedName name="tret">{"TAB1",#N/A,TRUE,"GENERAL";"TAB2",#N/A,TRUE,"GENERAL";"TAB3",#N/A,TRUE,"GENERAL";"TAB4",#N/A,TRUE,"GENERAL";"TAB5",#N/A,TRUE,"GENERAL"}</definedName>
    <definedName name="trh">{"via1",#N/A,TRUE,"general";"via2",#N/A,TRUE,"general";"via3",#N/A,TRUE,"general"}</definedName>
    <definedName name="trhfh">{"via1",#N/A,TRUE,"general";"via2",#N/A,TRUE,"general";"via3",#N/A,TRUE,"general"}</definedName>
    <definedName name="trjfgjh">{"via1",#N/A,TRUE,"general";"via2",#N/A,TRUE,"general";"via3",#N/A,TRUE,"general"}</definedName>
    <definedName name="tru">{"via1",#N/A,TRUE,"general";"via2",#N/A,TRUE,"general";"via3",#N/A,TRUE,"general"}</definedName>
    <definedName name="truds">{"via1",#N/A,TRUE,"general";"via2",#N/A,TRUE,"general";"via3",#N/A,TRUE,"general"}</definedName>
    <definedName name="trutu">{"via1",#N/A,TRUE,"general";"via2",#N/A,TRUE,"general";"via3",#N/A,TRUE,"general"}</definedName>
    <definedName name="trydfg">{"via1",#N/A,TRUE,"general";"via2",#N/A,TRUE,"general";"via3",#N/A,TRUE,"general"}</definedName>
    <definedName name="trydtrygf">{"via1",#N/A,TRUE,"general";"via2",#N/A,TRUE,"general";"via3",#N/A,TRUE,"general"}</definedName>
    <definedName name="tryery">{"TAB1",#N/A,TRUE,"GENERAL";"TAB2",#N/A,TRUE,"GENERAL";"TAB3",#N/A,TRUE,"GENERAL";"TAB4",#N/A,TRUE,"GENERAL";"TAB5",#N/A,TRUE,"GENERAL"}</definedName>
    <definedName name="tryi6">{"TAB1",#N/A,TRUE,"GENERAL";"TAB2",#N/A,TRUE,"GENERAL";"TAB3",#N/A,TRUE,"GENERAL";"TAB4",#N/A,TRUE,"GENERAL";"TAB5",#N/A,TRUE,"GENERAL"}</definedName>
    <definedName name="tryrth">{"via1",#N/A,TRUE,"general";"via2",#N/A,TRUE,"general";"via3",#N/A,TRUE,"general"}</definedName>
    <definedName name="tsert">{"TAB1",#N/A,TRUE,"GENERAL";"TAB2",#N/A,TRUE,"GENERAL";"TAB3",#N/A,TRUE,"GENERAL";"TAB4",#N/A,TRUE,"GENERAL";"TAB5",#N/A,TRUE,"GENERAL"}</definedName>
    <definedName name="TTR">{"via1",#N/A,TRUE,"general";"via2",#N/A,TRUE,"general";"via3",#N/A,TRUE,"general"}</definedName>
    <definedName name="ttrff">{"via1",#N/A,TRUE,"general";"via2",#N/A,TRUE,"general";"via3",#N/A,TRUE,"general"}</definedName>
    <definedName name="ttt">{"TAB1",#N/A,TRUE,"GENERAL";"TAB2",#N/A,TRUE,"GENERAL";"TAB3",#N/A,TRUE,"GENERAL";"TAB4",#N/A,TRUE,"GENERAL";"TAB5",#N/A,TRUE,"GENERAL"}</definedName>
    <definedName name="tttt7">{"via1",#N/A,TRUE,"general";"via2",#N/A,TRUE,"general";"via3",#N/A,TRUE,"general"}</definedName>
    <definedName name="tttthy">{"TAB1",#N/A,TRUE,"GENERAL";"TAB2",#N/A,TRUE,"GENERAL";"TAB3",#N/A,TRUE,"GENERAL";"TAB4",#N/A,TRUE,"GENERAL";"TAB5",#N/A,TRUE,"GENERAL"}</definedName>
    <definedName name="ttttr">{"via1",#N/A,TRUE,"general";"via2",#N/A,TRUE,"general";"via3",#N/A,TRUE,"general"}</definedName>
    <definedName name="ttttt">{"TAB1",#N/A,TRUE,"GENERAL";"TAB2",#N/A,TRUE,"GENERAL";"TAB3",#N/A,TRUE,"GENERAL";"TAB4",#N/A,TRUE,"GENERAL";"TAB5",#N/A,TRUE,"GENERAL"}</definedName>
    <definedName name="tu">{"via1",#N/A,TRUE,"general";"via2",#N/A,TRUE,"general";"via3",#N/A,TRUE,"general"}</definedName>
    <definedName name="tur">{"TAB1",#N/A,TRUE,"GENERAL";"TAB2",#N/A,TRUE,"GENERAL";"TAB3",#N/A,TRUE,"GENERAL";"TAB4",#N/A,TRUE,"GENERAL";"TAB5",#N/A,TRUE,"GENERAL"}</definedName>
    <definedName name="turu">{"TAB1",#N/A,TRUE,"GENERAL";"TAB2",#N/A,TRUE,"GENERAL";"TAB3",#N/A,TRUE,"GENERAL";"TAB4",#N/A,TRUE,"GENERAL";"TAB5",#N/A,TRUE,"GENERAL"}</definedName>
    <definedName name="twer">{"TAB1",#N/A,TRUE,"GENERAL";"TAB2",#N/A,TRUE,"GENERAL";"TAB3",#N/A,TRUE,"GENERAL";"TAB4",#N/A,TRUE,"GENERAL";"TAB5",#N/A,TRUE,"GENERAL"}</definedName>
    <definedName name="twet">{"TAB1",#N/A,TRUE,"GENERAL";"TAB2",#N/A,TRUE,"GENERAL";"TAB3",#N/A,TRUE,"GENERAL";"TAB4",#N/A,TRUE,"GENERAL";"TAB5",#N/A,TRUE,"GENERAL"}</definedName>
    <definedName name="ty">{"via1",#N/A,TRUE,"general";"via2",#N/A,TRUE,"general";"via3",#N/A,TRUE,"general"}</definedName>
    <definedName name="tyery">{"via1",#N/A,TRUE,"general";"via2",#N/A,TRUE,"general";"via3",#N/A,TRUE,"general"}</definedName>
    <definedName name="tyj">{"TAB1",#N/A,TRUE,"GENERAL";"TAB2",#N/A,TRUE,"GENERAL";"TAB3",#N/A,TRUE,"GENERAL";"TAB4",#N/A,TRUE,"GENERAL";"TAB5",#N/A,TRUE,"GENERAL"}</definedName>
    <definedName name="tyjtyj">{"TAB1",#N/A,TRUE,"GENERAL";"TAB2",#N/A,TRUE,"GENERAL";"TAB3",#N/A,TRUE,"GENERAL";"TAB4",#N/A,TRUE,"GENERAL";"TAB5",#N/A,TRUE,"GENERAL"}</definedName>
    <definedName name="tyjytjuyjuy">{"TAB1",#N/A,TRUE,"GENERAL";"TAB2",#N/A,TRUE,"GENERAL";"TAB3",#N/A,TRUE,"GENERAL";"TAB4",#N/A,TRUE,"GENERAL";"TAB5",#N/A,TRUE,"GENERAL"}</definedName>
    <definedName name="tyk">{"via1",#N/A,TRUE,"general";"via2",#N/A,TRUE,"general";"via3",#N/A,TRUE,"general"}</definedName>
    <definedName name="tym">{"via1",#N/A,TRUE,"general";"via2",#N/A,TRUE,"general";"via3",#N/A,TRUE,"general"}</definedName>
    <definedName name="tyr">{"via1",#N/A,TRUE,"general";"via2",#N/A,TRUE,"general";"via3",#N/A,TRUE,"general"}</definedName>
    <definedName name="tytgfhgfh">{"TAB1",#N/A,TRUE,"GENERAL";"TAB2",#N/A,TRUE,"GENERAL";"TAB3",#N/A,TRUE,"GENERAL";"TAB4",#N/A,TRUE,"GENERAL";"TAB5",#N/A,TRUE,"GENERAL"}</definedName>
    <definedName name="tyty">{"TAB1",#N/A,TRUE,"GENERAL";"TAB2",#N/A,TRUE,"GENERAL";"TAB3",#N/A,TRUE,"GENERAL";"TAB4",#N/A,TRUE,"GENERAL";"TAB5",#N/A,TRUE,"GENERAL"}</definedName>
    <definedName name="TYUIYI">{"TAB1",#N/A,TRUE,"GENERAL";"TAB2",#N/A,TRUE,"GENERAL";"TAB3",#N/A,TRUE,"GENERAL";"TAB4",#N/A,TRUE,"GENERAL";"TAB5",#N/A,TRUE,"GENERAL"}</definedName>
    <definedName name="tyujh">{"TAB1",#N/A,TRUE,"GENERAL";"TAB2",#N/A,TRUE,"GENERAL";"TAB3",#N/A,TRUE,"GENERAL";"TAB4",#N/A,TRUE,"GENERAL";"TAB5",#N/A,TRUE,"GENERAL"}</definedName>
    <definedName name="tyuty">{"TAB1",#N/A,TRUE,"GENERAL";"TAB2",#N/A,TRUE,"GENERAL";"TAB3",#N/A,TRUE,"GENERAL";"TAB4",#N/A,TRUE,"GENERAL";"TAB5",#N/A,TRUE,"GENERAL"}</definedName>
    <definedName name="tyutyu">{"via1",#N/A,TRUE,"general";"via2",#N/A,TRUE,"general";"via3",#N/A,TRUE,"general"}</definedName>
    <definedName name="tyxg">{"via1",#N/A,TRUE,"general";"via2",#N/A,TRUE,"general";"via3",#N/A,TRUE,"general"}</definedName>
    <definedName name="u3u">{"TAB1",#N/A,TRUE,"GENERAL";"TAB2",#N/A,TRUE,"GENERAL";"TAB3",#N/A,TRUE,"GENERAL";"TAB4",#N/A,TRUE,"GENERAL";"TAB5",#N/A,TRUE,"GENERAL"}</definedName>
    <definedName name="u7u7">{"TAB1",#N/A,TRUE,"GENERAL";"TAB2",#N/A,TRUE,"GENERAL";"TAB3",#N/A,TRUE,"GENERAL";"TAB4",#N/A,TRUE,"GENERAL";"TAB5",#N/A,TRUE,"GENERAL"}</definedName>
    <definedName name="UI">{"via1",#N/A,TRUE,"general";"via2",#N/A,TRUE,"general";"via3",#N/A,TRUE,"general"}</definedName>
    <definedName name="uijhj">{"via1",#N/A,TRUE,"general";"via2",#N/A,TRUE,"general";"via3",#N/A,TRUE,"general"}</definedName>
    <definedName name="uio">{"TAB1",#N/A,TRUE,"GENERAL";"TAB2",#N/A,TRUE,"GENERAL";"TAB3",#N/A,TRUE,"GENERAL";"TAB4",#N/A,TRUE,"GENERAL";"TAB5",#N/A,TRUE,"GENERAL"}</definedName>
    <definedName name="uiou">{"TAB1",#N/A,TRUE,"GENERAL";"TAB2",#N/A,TRUE,"GENERAL";"TAB3",#N/A,TRUE,"GENERAL";"TAB4",#N/A,TRUE,"GENERAL";"TAB5",#N/A,TRUE,"GENERAL"}</definedName>
    <definedName name="uir">{"via1",#N/A,TRUE,"general";"via2",#N/A,TRUE,"general";"via3",#N/A,TRUE,"general"}</definedName>
    <definedName name="uituii">{"TAB1",#N/A,TRUE,"GENERAL";"TAB2",#N/A,TRUE,"GENERAL";"TAB3",#N/A,TRUE,"GENERAL";"TAB4",#N/A,TRUE,"GENERAL";"TAB5",#N/A,TRUE,"GENERAL"}</definedName>
    <definedName name="uityjj">{"via1",#N/A,TRUE,"general";"via2",#N/A,TRUE,"general";"via3",#N/A,TRUE,"general"}</definedName>
    <definedName name="uiufgj">{"TAB1",#N/A,TRUE,"GENERAL";"TAB2",#N/A,TRUE,"GENERAL";"TAB3",#N/A,TRUE,"GENERAL";"TAB4",#N/A,TRUE,"GENERAL";"TAB5",#N/A,TRUE,"GENERAL"}</definedName>
    <definedName name="UIUYI">{"TAB1",#N/A,TRUE,"GENERAL";"TAB2",#N/A,TRUE,"GENERAL";"TAB3",#N/A,TRUE,"GENERAL";"TAB4",#N/A,TRUE,"GENERAL";"TAB5",#N/A,TRUE,"GENERAL"}</definedName>
    <definedName name="UOUIV">{"TAB1",#N/A,TRUE,"GENERAL";"TAB2",#N/A,TRUE,"GENERAL";"TAB3",#N/A,TRUE,"GENERAL";"TAB4",#N/A,TRUE,"GENERAL";"TAB5",#N/A,TRUE,"GENERAL"}</definedName>
    <definedName name="uryur">{"TAB1",#N/A,TRUE,"GENERAL";"TAB2",#N/A,TRUE,"GENERAL";"TAB3",#N/A,TRUE,"GENERAL";"TAB4",#N/A,TRUE,"GENERAL";"TAB5",#N/A,TRUE,"GENERAL"}</definedName>
    <definedName name="uu">{"TAB1",#N/A,TRUE,"GENERAL";"TAB2",#N/A,TRUE,"GENERAL";"TAB3",#N/A,TRUE,"GENERAL";"TAB4",#N/A,TRUE,"GENERAL";"TAB5",#N/A,TRUE,"GENERAL"}</definedName>
    <definedName name="uuu">{"TAB1",#N/A,TRUE,"GENERAL";"TAB2",#N/A,TRUE,"GENERAL";"TAB3",#N/A,TRUE,"GENERAL";"TAB4",#N/A,TRUE,"GENERAL";"TAB5",#N/A,TRUE,"GENERAL"}</definedName>
    <definedName name="uuuuo">{"TAB1",#N/A,TRUE,"GENERAL";"TAB2",#N/A,TRUE,"GENERAL";"TAB3",#N/A,TRUE,"GENERAL";"TAB4",#N/A,TRUE,"GENERAL";"TAB5",#N/A,TRUE,"GENERAL"}</definedName>
    <definedName name="uuuuuj">{"via1",#N/A,TRUE,"general";"via2",#N/A,TRUE,"general";"via3",#N/A,TRUE,"general"}</definedName>
    <definedName name="uwkap">{"TAB1",#N/A,TRUE,"GENERAL";"TAB2",#N/A,TRUE,"GENERAL";"TAB3",#N/A,TRUE,"GENERAL";"TAB4",#N/A,TRUE,"GENERAL";"TAB5",#N/A,TRUE,"GENERAL"}</definedName>
    <definedName name="uyiyiy">{"TAB1",#N/A,TRUE,"GENERAL";"TAB2",#N/A,TRUE,"GENERAL";"TAB3",#N/A,TRUE,"GENERAL";"TAB4",#N/A,TRUE,"GENERAL";"TAB5",#N/A,TRUE,"GENERAL"}</definedName>
    <definedName name="uytu">{"TAB1",#N/A,TRUE,"GENERAL";"TAB2",#N/A,TRUE,"GENERAL";"TAB3",#N/A,TRUE,"GENERAL";"TAB4",#N/A,TRUE,"GENERAL";"TAB5",#N/A,TRUE,"GENERAL"}</definedName>
    <definedName name="uyur">{"via1",#N/A,TRUE,"general";"via2",#N/A,TRUE,"general";"via3",#N/A,TRUE,"general"}</definedName>
    <definedName name="vbvbvbvb">{"TAB1",#N/A,TRUE,"GENERAL";"TAB2",#N/A,TRUE,"GENERAL";"TAB3",#N/A,TRUE,"GENERAL";"TAB4",#N/A,TRUE,"GENERAL";"TAB5",#N/A,TRUE,"GENERAL"}</definedName>
    <definedName name="vdfvuio">{"via1",#N/A,TRUE,"general";"via2",#N/A,TRUE,"general";"via3",#N/A,TRUE,"general"}</definedName>
    <definedName name="vdsvnj">{"via1",#N/A,TRUE,"general";"via2",#N/A,TRUE,"general";"via3",#N/A,TRUE,"general"}</definedName>
    <definedName name="vendor">#REF!</definedName>
    <definedName name="vfbgnhyt">{"via1",#N/A,TRUE,"general";"via2",#N/A,TRUE,"general";"via3",#N/A,TRUE,"general"}</definedName>
    <definedName name="vfvdv">{"TAB1",#N/A,TRUE,"GENERAL";"TAB2",#N/A,TRUE,"GENERAL";"TAB3",#N/A,TRUE,"GENERAL";"TAB4",#N/A,TRUE,"GENERAL";"TAB5",#N/A,TRUE,"GENERAL"}</definedName>
    <definedName name="vfvf">{"TAB1",#N/A,TRUE,"GENERAL";"TAB2",#N/A,TRUE,"GENERAL";"TAB3",#N/A,TRUE,"GENERAL";"TAB4",#N/A,TRUE,"GENERAL";"TAB5",#N/A,TRUE,"GENERAL"}</definedName>
    <definedName name="vk">{"via1",#N/A,TRUE,"general";"via2",#N/A,TRUE,"general";"via3",#N/A,TRUE,"general"}</definedName>
    <definedName name="vnbvxb">{"via1",#N/A,TRUE,"general";"via2",#N/A,TRUE,"general";"via3",#N/A,TRUE,"general"}</definedName>
    <definedName name="VNVBN">{"TAB1",#N/A,TRUE,"GENERAL";"TAB2",#N/A,TRUE,"GENERAL";"TAB3",#N/A,TRUE,"GENERAL";"TAB4",#N/A,TRUE,"GENERAL";"TAB5",#N/A,TRUE,"GENERAL"}</definedName>
    <definedName name="vsdfj">{"via1",#N/A,TRUE,"general";"via2",#N/A,TRUE,"general";"via3",#N/A,TRUE,"general"}</definedName>
    <definedName name="vt">{"via1",#N/A,TRUE,"general";"via2",#N/A,TRUE,"general";"via3",#N/A,TRUE,"general"}</definedName>
    <definedName name="vvcxv">{"TAB1",#N/A,TRUE,"GENERAL";"TAB2",#N/A,TRUE,"GENERAL";"TAB3",#N/A,TRUE,"GENERAL";"TAB4",#N/A,TRUE,"GENERAL";"TAB5",#N/A,TRUE,"GENERAL"}</definedName>
    <definedName name="vvvvt">{"via1",#N/A,TRUE,"general";"via2",#N/A,TRUE,"general";"via3",#N/A,TRUE,"general"}</definedName>
    <definedName name="vvvvvvf">{"via1",#N/A,TRUE,"general";"via2",#N/A,TRUE,"general";"via3",#N/A,TRUE,"general"}</definedName>
    <definedName name="vy">{"TAB1",#N/A,TRUE,"GENERAL";"TAB2",#N/A,TRUE,"GENERAL";"TAB3",#N/A,TRUE,"GENERAL";"TAB4",#N/A,TRUE,"GENERAL";"TAB5",#N/A,TRUE,"GENERAL"}</definedName>
    <definedName name="w2w2w">{"via1",#N/A,TRUE,"general";"via2",#N/A,TRUE,"general";"via3",#N/A,TRUE,"general"}</definedName>
    <definedName name="werew">{"TAB1",#N/A,TRUE,"GENERAL";"TAB2",#N/A,TRUE,"GENERAL";"TAB3",#N/A,TRUE,"GENERAL";"TAB4",#N/A,TRUE,"GENERAL";"TAB5",#N/A,TRUE,"GENERAL"}</definedName>
    <definedName name="WEREWR">{"via1",#N/A,TRUE,"general";"via2",#N/A,TRUE,"general";"via3",#N/A,TRUE,"general"}</definedName>
    <definedName name="werfdsf">{"TAB1",#N/A,TRUE,"GENERAL";"TAB2",#N/A,TRUE,"GENERAL";"TAB3",#N/A,TRUE,"GENERAL";"TAB4",#N/A,TRUE,"GENERAL";"TAB5",#N/A,TRUE,"GENERAL"}</definedName>
    <definedName name="werh">{"via1",#N/A,TRUE,"general";"via2",#N/A,TRUE,"general";"via3",#N/A,TRUE,"general"}</definedName>
    <definedName name="wersfdfrguyo">{"via1",#N/A,TRUE,"general";"via2",#N/A,TRUE,"general";"via3",#N/A,TRUE,"general"}</definedName>
    <definedName name="werwr">{"via1",#N/A,TRUE,"general";"via2",#N/A,TRUE,"general";"via3",#N/A,TRUE,"general"}</definedName>
    <definedName name="WERWVN">{"TAB1",#N/A,TRUE,"GENERAL";"TAB2",#N/A,TRUE,"GENERAL";"TAB3",#N/A,TRUE,"GENERAL";"TAB4",#N/A,TRUE,"GENERAL";"TAB5",#N/A,TRUE,"GENERAL"}</definedName>
    <definedName name="wetrew">{"via1",#N/A,TRUE,"general";"via2",#N/A,TRUE,"general";"via3",#N/A,TRUE,"general"}</definedName>
    <definedName name="wettt">{"via1",#N/A,TRUE,"general";"via2",#N/A,TRUE,"general";"via3",#N/A,TRUE,"general"}</definedName>
    <definedName name="wetwretd">{"via1",#N/A,TRUE,"general";"via2",#N/A,TRUE,"general";"via3",#N/A,TRUE,"general"}</definedName>
    <definedName name="wew">{"via1",#N/A,TRUE,"general";"via2",#N/A,TRUE,"general";"via3",#N/A,TRUE,"general"}</definedName>
    <definedName name="wffag">{"via1",#N/A,TRUE,"general";"via2",#N/A,TRUE,"general";"via3",#N/A,TRUE,"general"}</definedName>
    <definedName name="WQEEWQ">{"TAB1",#N/A,TRUE,"GENERAL";"TAB2",#N/A,TRUE,"GENERAL";"TAB3",#N/A,TRUE,"GENERAL";"TAB4",#N/A,TRUE,"GENERAL";"TAB5",#N/A,TRUE,"GENERAL"}</definedName>
    <definedName name="wrn.ar.">{#N/A,#N/A,TRUE,"CODIGO DEPENDENCIA"}</definedName>
    <definedName name="wrn.GENERAL.">{"TAB1",#N/A,TRUE,"GENERAL";"TAB2",#N/A,TRUE,"GENERAL";"TAB3",#N/A,TRUE,"GENERAL";"TAB4",#N/A,TRUE,"GENERAL";"TAB5",#N/A,TRUE,"GENERAL"}</definedName>
    <definedName name="wrn.via.">{"via1",#N/A,TRUE,"general";"via2",#N/A,TRUE,"general";"via3",#N/A,TRUE,"general"}</definedName>
    <definedName name="wsnhed">{"via1",#N/A,TRUE,"general";"via2",#N/A,TRUE,"general";"via3",#N/A,TRUE,"general"}</definedName>
    <definedName name="wswswsqa">{"via1",#N/A,TRUE,"general";"via2",#N/A,TRUE,"general";"via3",#N/A,TRUE,"general"}</definedName>
    <definedName name="wtt">{"TAB1",#N/A,TRUE,"GENERAL";"TAB2",#N/A,TRUE,"GENERAL";"TAB3",#N/A,TRUE,"GENERAL";"TAB4",#N/A,TRUE,"GENERAL";"TAB5",#N/A,TRUE,"GENERAL"}</definedName>
    <definedName name="wwded3">{"via1",#N/A,TRUE,"general";"via2",#N/A,TRUE,"general";"via3",#N/A,TRUE,"general"}</definedName>
    <definedName name="wwwwe">{"TAB1",#N/A,TRUE,"GENERAL";"TAB2",#N/A,TRUE,"GENERAL";"TAB3",#N/A,TRUE,"GENERAL";"TAB4",#N/A,TRUE,"GENERAL";"TAB5",#N/A,TRUE,"GENERAL"}</definedName>
    <definedName name="wyty">{"via1",#N/A,TRUE,"general";"via2",#N/A,TRUE,"general";"via3",#N/A,TRUE,"general"}</definedName>
    <definedName name="xcbvbs">{"TAB1",#N/A,TRUE,"GENERAL";"TAB2",#N/A,TRUE,"GENERAL";"TAB3",#N/A,TRUE,"GENERAL";"TAB4",#N/A,TRUE,"GENERAL";"TAB5",#N/A,TRUE,"GENERAL"}</definedName>
    <definedName name="xsxs">{"TAB1",#N/A,TRUE,"GENERAL";"TAB2",#N/A,TRUE,"GENERAL";"TAB3",#N/A,TRUE,"GENERAL";"TAB4",#N/A,TRUE,"GENERAL";"TAB5",#N/A,TRUE,"GENERAL"}</definedName>
    <definedName name="xxfg">{"via1",#N/A,TRUE,"general";"via2",#N/A,TRUE,"general";"via3",#N/A,TRUE,"general"}</definedName>
    <definedName name="xxxxxds">{"via1",#N/A,TRUE,"general";"via2",#N/A,TRUE,"general";"via3",#N/A,TRUE,"general"}</definedName>
    <definedName name="xxxxxxxxxx29">{"via1",#N/A,TRUE,"general";"via2",#N/A,TRUE,"general";"via3",#N/A,TRUE,"general"}</definedName>
    <definedName name="XZXZV">{"via1",#N/A,TRUE,"general";"via2",#N/A,TRUE,"general";"via3",#N/A,TRUE,"general"}</definedName>
    <definedName name="y6y6">{"via1",#N/A,TRUE,"general";"via2",#N/A,TRUE,"general";"via3",#N/A,TRUE,"general"}</definedName>
    <definedName name="yery">{"via1",#N/A,TRUE,"general";"via2",#N/A,TRUE,"general";"via3",#N/A,TRUE,"general"}</definedName>
    <definedName name="yhy">{"TAB1",#N/A,TRUE,"GENERAL";"TAB2",#N/A,TRUE,"GENERAL";"TAB3",#N/A,TRUE,"GENERAL";"TAB4",#N/A,TRUE,"GENERAL";"TAB5",#N/A,TRUE,"GENERAL"}</definedName>
    <definedName name="yjyj">{"TAB1",#N/A,TRUE,"GENERAL";"TAB2",#N/A,TRUE,"GENERAL";"TAB3",#N/A,TRUE,"GENERAL";"TAB4",#N/A,TRUE,"GENERAL";"TAB5",#N/A,TRUE,"GENERAL"}</definedName>
    <definedName name="yrey">{"via1",#N/A,TRUE,"general";"via2",#N/A,TRUE,"general";"via3",#N/A,TRUE,"general"}</definedName>
    <definedName name="yry">{"via1",#N/A,TRUE,"general";"via2",#N/A,TRUE,"general";"via3",#N/A,TRUE,"general"}</definedName>
    <definedName name="ytj">{"TAB1",#N/A,TRUE,"GENERAL";"TAB2",#N/A,TRUE,"GENERAL";"TAB3",#N/A,TRUE,"GENERAL";"TAB4",#N/A,TRUE,"GENERAL";"TAB5",#N/A,TRUE,"GENERAL"}</definedName>
    <definedName name="ytjt6">{"via1",#N/A,TRUE,"general";"via2",#N/A,TRUE,"general";"via3",#N/A,TRUE,"general"}</definedName>
    <definedName name="ytrwyr">{"TAB1",#N/A,TRUE,"GENERAL";"TAB2",#N/A,TRUE,"GENERAL";"TAB3",#N/A,TRUE,"GENERAL";"TAB4",#N/A,TRUE,"GENERAL";"TAB5",#N/A,TRUE,"GENERAL"}</definedName>
    <definedName name="ytry">{"via1",#N/A,TRUE,"general";"via2",#N/A,TRUE,"general";"via3",#N/A,TRUE,"general"}</definedName>
    <definedName name="ytryrty">{"via1",#N/A,TRUE,"general";"via2",#N/A,TRUE,"general";"via3",#N/A,TRUE,"general"}</definedName>
    <definedName name="YTRYUYT">{"TAB1",#N/A,TRUE,"GENERAL";"TAB2",#N/A,TRUE,"GENERAL";"TAB3",#N/A,TRUE,"GENERAL";"TAB4",#N/A,TRUE,"GENERAL";"TAB5",#N/A,TRUE,"GENERAL"}</definedName>
    <definedName name="ytudfgd">{"TAB1",#N/A,TRUE,"GENERAL";"TAB2",#N/A,TRUE,"GENERAL";"TAB3",#N/A,TRUE,"GENERAL";"TAB4",#N/A,TRUE,"GENERAL";"TAB5",#N/A,TRUE,"GENERAL"}</definedName>
    <definedName name="yturtu7">{"TAB1",#N/A,TRUE,"GENERAL";"TAB2",#N/A,TRUE,"GENERAL";"TAB3",#N/A,TRUE,"GENERAL";"TAB4",#N/A,TRUE,"GENERAL";"TAB5",#N/A,TRUE,"GENERAL"}</definedName>
    <definedName name="yturu">{"TAB1",#N/A,TRUE,"GENERAL";"TAB2",#N/A,TRUE,"GENERAL";"TAB3",#N/A,TRUE,"GENERAL";"TAB4",#N/A,TRUE,"GENERAL";"TAB5",#N/A,TRUE,"GENERAL"}</definedName>
    <definedName name="ytuytfgh">{"via1",#N/A,TRUE,"general";"via2",#N/A,TRUE,"general";"via3",#N/A,TRUE,"general"}</definedName>
    <definedName name="yty">{"TAB1",#N/A,TRUE,"GENERAL";"TAB2",#N/A,TRUE,"GENERAL";"TAB3",#N/A,TRUE,"GENERAL";"TAB4",#N/A,TRUE,"GENERAL";"TAB5",#N/A,TRUE,"GENERAL"}</definedName>
    <definedName name="ytyyh">{"via1",#N/A,TRUE,"general";"via2",#N/A,TRUE,"general";"via3",#N/A,TRUE,"general"}</definedName>
    <definedName name="ytzacdfg">{"TAB1",#N/A,TRUE,"GENERAL";"TAB2",#N/A,TRUE,"GENERAL";"TAB3",#N/A,TRUE,"GENERAL";"TAB4",#N/A,TRUE,"GENERAL";"TAB5",#N/A,TRUE,"GENERAL"}</definedName>
    <definedName name="yu">{"TAB1",#N/A,TRUE,"GENERAL";"TAB2",#N/A,TRUE,"GENERAL";"TAB3",#N/A,TRUE,"GENERAL";"TAB4",#N/A,TRUE,"GENERAL";"TAB5",#N/A,TRUE,"GENERAL"}</definedName>
    <definedName name="yudre54">{"TAB1",#N/A,TRUE,"GENERAL";"TAB2",#N/A,TRUE,"GENERAL";"TAB3",#N/A,TRUE,"GENERAL";"TAB4",#N/A,TRUE,"GENERAL";"TAB5",#N/A,TRUE,"GENERAL"}</definedName>
    <definedName name="yuhgh">{"TAB1",#N/A,TRUE,"GENERAL";"TAB2",#N/A,TRUE,"GENERAL";"TAB3",#N/A,TRUE,"GENERAL";"TAB4",#N/A,TRUE,"GENERAL";"TAB5",#N/A,TRUE,"GENERAL"}</definedName>
    <definedName name="yutu">{"via1",#N/A,TRUE,"general";"via2",#N/A,TRUE,"general";"via3",#N/A,TRUE,"general"}</definedName>
    <definedName name="yuuiiy">{"via1",#N/A,TRUE,"general";"via2",#N/A,TRUE,"general";"via3",#N/A,TRUE,"general"}</definedName>
    <definedName name="yuuuuuu">{"via1",#N/A,TRUE,"general";"via2",#N/A,TRUE,"general";"via3",#N/A,TRUE,"general"}</definedName>
    <definedName name="yy">{"via1",#N/A,TRUE,"general";"via2",#N/A,TRUE,"general";"via3",#N/A,TRUE,"general"}</definedName>
    <definedName name="yyy">{"TAB1",#N/A,TRUE,"GENERAL";"TAB2",#N/A,TRUE,"GENERAL";"TAB3",#N/A,TRUE,"GENERAL";"TAB4",#N/A,TRUE,"GENERAL";"TAB5",#N/A,TRUE,"GENERAL"}</definedName>
    <definedName name="yyyuh">{"TAB1",#N/A,TRUE,"GENERAL";"TAB2",#N/A,TRUE,"GENERAL";"TAB3",#N/A,TRUE,"GENERAL";"TAB4",#N/A,TRUE,"GENERAL";"TAB5",#N/A,TRUE,"GENERAL"}</definedName>
    <definedName name="yyyyhhh">{"TAB1",#N/A,TRUE,"GENERAL";"TAB2",#N/A,TRUE,"GENERAL";"TAB3",#N/A,TRUE,"GENERAL";"TAB4",#N/A,TRUE,"GENERAL";"TAB5",#N/A,TRUE,"GENERAL"}</definedName>
    <definedName name="yyyyyf">{"via1",#N/A,TRUE,"general";"via2",#N/A,TRUE,"general";"via3",#N/A,TRUE,"general"}</definedName>
    <definedName name="zdervr">{"via1",#N/A,TRUE,"general";"via2",#N/A,TRUE,"general";"via3",#N/A,TRUE,"general"}</definedName>
    <definedName name="zxczds">{"TAB1",#N/A,TRUE,"GENERAL";"TAB2",#N/A,TRUE,"GENERAL";"TAB3",#N/A,TRUE,"GENERAL";"TAB4",#N/A,TRUE,"GENERAL";"TAB5",#N/A,TRUE,"GENERAL"}</definedName>
    <definedName name="zxsdftyu">{"via1",#N/A,TRUE,"general";"via2",#N/A,TRUE,"general";"via3",#N/A,TRUE,"general"}</definedName>
    <definedName name="zxvxczv">{"via1",#N/A,TRUE,"general";"via2",#N/A,TRUE,"general";"via3",#N/A,TRUE,"general"}</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5" roundtripDataChecksum="oZ/7aU6sEvxfSTVhZql+q61OcEyeja2gWZRdJiNxyXA="/>
    </ext>
  </extLst>
</workbook>
</file>

<file path=xl/calcChain.xml><?xml version="1.0" encoding="utf-8"?>
<calcChain xmlns="http://schemas.openxmlformats.org/spreadsheetml/2006/main">
  <c r="F22" i="15" l="1"/>
  <c r="F23" i="15" s="1"/>
  <c r="D22" i="15"/>
  <c r="D23" i="15" s="1"/>
  <c r="H22" i="15"/>
  <c r="H23" i="15" s="1"/>
  <c r="B3" i="18"/>
  <c r="B2" i="18"/>
  <c r="B4" i="18"/>
  <c r="C10" i="18" l="1"/>
  <c r="C12" i="18" s="1"/>
  <c r="B6" i="18"/>
  <c r="C4" i="18" s="1"/>
  <c r="C9" i="18"/>
  <c r="C2" i="18" l="1"/>
  <c r="C3" i="18"/>
  <c r="C5" i="18" l="1"/>
  <c r="C7" i="18" s="1"/>
  <c r="H16" i="15" l="1"/>
  <c r="F16" i="15"/>
  <c r="B39" i="15" l="1"/>
  <c r="B40" i="15" s="1"/>
  <c r="D16" i="15" l="1"/>
  <c r="B33" i="15" l="1"/>
  <c r="H17" i="15" s="1"/>
  <c r="B31" i="15"/>
  <c r="B28" i="15"/>
  <c r="B35" i="15"/>
  <c r="B36" i="15" s="1"/>
  <c r="L28" i="7"/>
  <c r="I26" i="7"/>
  <c r="G1022" i="6"/>
  <c r="F1012" i="6"/>
  <c r="F1011" i="6"/>
  <c r="F1010" i="6"/>
  <c r="F1009" i="6"/>
  <c r="F1008" i="6"/>
  <c r="F1007" i="6"/>
  <c r="F1006" i="6"/>
  <c r="F1004" i="6"/>
  <c r="F1003" i="6"/>
  <c r="F1002" i="6"/>
  <c r="F1001" i="6"/>
  <c r="F999" i="6"/>
  <c r="F998" i="6"/>
  <c r="F997" i="6"/>
  <c r="F996" i="6"/>
  <c r="F994" i="6"/>
  <c r="F993" i="6"/>
  <c r="F989" i="6"/>
  <c r="F987" i="6"/>
  <c r="F986" i="6"/>
  <c r="F985" i="6"/>
  <c r="F983" i="6"/>
  <c r="F981" i="6"/>
  <c r="F979" i="6"/>
  <c r="F975" i="6"/>
  <c r="F974" i="6"/>
  <c r="F973" i="6"/>
  <c r="F972" i="6"/>
  <c r="F971" i="6"/>
  <c r="F970" i="6"/>
  <c r="F969" i="6"/>
  <c r="F968" i="6"/>
  <c r="F967" i="6"/>
  <c r="F963" i="6"/>
  <c r="F962" i="6"/>
  <c r="F960" i="6"/>
  <c r="F959" i="6"/>
  <c r="F958" i="6"/>
  <c r="F957" i="6"/>
  <c r="F956" i="6"/>
  <c r="F954" i="6"/>
  <c r="F953" i="6"/>
  <c r="F952" i="6"/>
  <c r="F951" i="6"/>
  <c r="F950" i="6"/>
  <c r="F948" i="6"/>
  <c r="F947" i="6"/>
  <c r="F946" i="6"/>
  <c r="F942" i="6"/>
  <c r="F941" i="6"/>
  <c r="F940" i="6"/>
  <c r="F939" i="6"/>
  <c r="F938" i="6"/>
  <c r="F937" i="6"/>
  <c r="F935" i="6"/>
  <c r="F934" i="6"/>
  <c r="F933" i="6"/>
  <c r="F932" i="6"/>
  <c r="F931" i="6"/>
  <c r="F930" i="6"/>
  <c r="F929" i="6"/>
  <c r="F925" i="6"/>
  <c r="F924" i="6"/>
  <c r="F923" i="6"/>
  <c r="F922" i="6"/>
  <c r="F921" i="6"/>
  <c r="F920" i="6"/>
  <c r="F919" i="6"/>
  <c r="F918" i="6"/>
  <c r="F917" i="6"/>
  <c r="F916" i="6"/>
  <c r="F915" i="6"/>
  <c r="F914" i="6"/>
  <c r="F913" i="6"/>
  <c r="F912" i="6"/>
  <c r="F908" i="6"/>
  <c r="F907" i="6"/>
  <c r="F906" i="6"/>
  <c r="F905" i="6"/>
  <c r="F904" i="6"/>
  <c r="F903" i="6"/>
  <c r="F902" i="6"/>
  <c r="F901" i="6"/>
  <c r="F900" i="6"/>
  <c r="F899" i="6"/>
  <c r="F898" i="6"/>
  <c r="F897" i="6"/>
  <c r="F896" i="6"/>
  <c r="F895" i="6"/>
  <c r="F894" i="6"/>
  <c r="F893" i="6"/>
  <c r="F892" i="6"/>
  <c r="F891" i="6"/>
  <c r="F887" i="6"/>
  <c r="F885" i="6"/>
  <c r="F884" i="6"/>
  <c r="C884" i="6"/>
  <c r="F883" i="6"/>
  <c r="F882" i="6"/>
  <c r="F881" i="6"/>
  <c r="F880" i="6"/>
  <c r="F879" i="6"/>
  <c r="F878" i="6"/>
  <c r="F877" i="6"/>
  <c r="F876" i="6"/>
  <c r="F875" i="6"/>
  <c r="F874" i="6"/>
  <c r="F873" i="6"/>
  <c r="F872" i="6"/>
  <c r="F871" i="6"/>
  <c r="F870" i="6"/>
  <c r="F869" i="6"/>
  <c r="F868" i="6"/>
  <c r="F867" i="6"/>
  <c r="F866" i="6"/>
  <c r="F865" i="6"/>
  <c r="F864" i="6"/>
  <c r="F863" i="6"/>
  <c r="F862" i="6"/>
  <c r="F861" i="6"/>
  <c r="F860" i="6"/>
  <c r="F859" i="6"/>
  <c r="F858" i="6"/>
  <c r="F856" i="6"/>
  <c r="F855" i="6"/>
  <c r="C855" i="6"/>
  <c r="F854" i="6"/>
  <c r="F853" i="6"/>
  <c r="F852" i="6"/>
  <c r="F851" i="6"/>
  <c r="F850" i="6"/>
  <c r="F849" i="6"/>
  <c r="F848" i="6"/>
  <c r="F847" i="6"/>
  <c r="F846" i="6"/>
  <c r="F845" i="6"/>
  <c r="F844" i="6"/>
  <c r="F843" i="6"/>
  <c r="F842" i="6"/>
  <c r="F841" i="6"/>
  <c r="F840" i="6"/>
  <c r="F839" i="6"/>
  <c r="F838" i="6"/>
  <c r="F837" i="6"/>
  <c r="F836" i="6"/>
  <c r="F835" i="6"/>
  <c r="F834" i="6"/>
  <c r="F833" i="6"/>
  <c r="F832" i="6"/>
  <c r="F831" i="6"/>
  <c r="F830" i="6"/>
  <c r="F829" i="6"/>
  <c r="F828" i="6"/>
  <c r="F826" i="6"/>
  <c r="F825" i="6"/>
  <c r="F824" i="6"/>
  <c r="F823" i="6"/>
  <c r="F821" i="6"/>
  <c r="F820" i="6"/>
  <c r="F819" i="6"/>
  <c r="F818" i="6"/>
  <c r="F816" i="6"/>
  <c r="F815" i="6"/>
  <c r="F814" i="6"/>
  <c r="F813" i="6"/>
  <c r="F812" i="6"/>
  <c r="F811" i="6"/>
  <c r="F810" i="6"/>
  <c r="F809" i="6"/>
  <c r="F808" i="6"/>
  <c r="F806" i="6"/>
  <c r="F805" i="6"/>
  <c r="F804" i="6"/>
  <c r="F803" i="6"/>
  <c r="F802" i="6"/>
  <c r="F800" i="6"/>
  <c r="F798" i="6"/>
  <c r="F797" i="6"/>
  <c r="F796" i="6"/>
  <c r="F795" i="6"/>
  <c r="F794" i="6"/>
  <c r="F793" i="6"/>
  <c r="F792" i="6"/>
  <c r="F790" i="6"/>
  <c r="F789" i="6"/>
  <c r="F788" i="6"/>
  <c r="F787" i="6"/>
  <c r="F786" i="6"/>
  <c r="F785" i="6"/>
  <c r="F784" i="6"/>
  <c r="F783" i="6"/>
  <c r="F782" i="6"/>
  <c r="F778" i="6"/>
  <c r="F777" i="6"/>
  <c r="F776" i="6"/>
  <c r="F774" i="6"/>
  <c r="F773" i="6"/>
  <c r="F772" i="6"/>
  <c r="F770" i="6"/>
  <c r="F769" i="6"/>
  <c r="F768" i="6"/>
  <c r="F767" i="6"/>
  <c r="F766" i="6"/>
  <c r="F765" i="6"/>
  <c r="F764" i="6"/>
  <c r="F763" i="6"/>
  <c r="F761" i="6"/>
  <c r="F760" i="6"/>
  <c r="F759" i="6"/>
  <c r="F758" i="6"/>
  <c r="F757" i="6"/>
  <c r="F756" i="6"/>
  <c r="F755" i="6"/>
  <c r="F753" i="6"/>
  <c r="F752" i="6"/>
  <c r="F751" i="6"/>
  <c r="F750" i="6"/>
  <c r="F749" i="6"/>
  <c r="F747" i="6"/>
  <c r="F746" i="6"/>
  <c r="F745" i="6"/>
  <c r="F744" i="6"/>
  <c r="F743" i="6"/>
  <c r="F742" i="6"/>
  <c r="F738" i="6"/>
  <c r="F737" i="6"/>
  <c r="F736" i="6"/>
  <c r="F735" i="6"/>
  <c r="F734" i="6"/>
  <c r="F732" i="6"/>
  <c r="F731" i="6"/>
  <c r="F730" i="6"/>
  <c r="F729" i="6"/>
  <c r="F728" i="6"/>
  <c r="F727" i="6"/>
  <c r="F726" i="6"/>
  <c r="F724" i="6"/>
  <c r="F723" i="6"/>
  <c r="F722" i="6"/>
  <c r="F721" i="6"/>
  <c r="F720" i="6"/>
  <c r="F719" i="6"/>
  <c r="F718" i="6"/>
  <c r="F716" i="6"/>
  <c r="F715" i="6"/>
  <c r="F713" i="6"/>
  <c r="F712" i="6"/>
  <c r="F711" i="6"/>
  <c r="F710" i="6"/>
  <c r="F709" i="6"/>
  <c r="F708" i="6"/>
  <c r="F707" i="6"/>
  <c r="F706" i="6"/>
  <c r="F704" i="6"/>
  <c r="F703" i="6"/>
  <c r="F702" i="6"/>
  <c r="F701" i="6"/>
  <c r="F700" i="6"/>
  <c r="F699" i="6"/>
  <c r="F698" i="6"/>
  <c r="F697" i="6"/>
  <c r="F696" i="6"/>
  <c r="F695" i="6"/>
  <c r="F694" i="6"/>
  <c r="F693" i="6"/>
  <c r="F692" i="6"/>
  <c r="F690" i="6"/>
  <c r="F689" i="6"/>
  <c r="F688" i="6"/>
  <c r="F686" i="6"/>
  <c r="F685" i="6"/>
  <c r="C685" i="6"/>
  <c r="F684" i="6"/>
  <c r="F683" i="6"/>
  <c r="F682" i="6"/>
  <c r="F681" i="6"/>
  <c r="F680" i="6"/>
  <c r="F679" i="6"/>
  <c r="F678" i="6"/>
  <c r="F677" i="6"/>
  <c r="F676" i="6"/>
  <c r="F675" i="6"/>
  <c r="F674" i="6"/>
  <c r="F673" i="6"/>
  <c r="F672" i="6"/>
  <c r="F671" i="6"/>
  <c r="F670" i="6"/>
  <c r="F669" i="6"/>
  <c r="F668" i="6"/>
  <c r="F667" i="6"/>
  <c r="F666" i="6"/>
  <c r="F665" i="6"/>
  <c r="F664" i="6"/>
  <c r="F663" i="6"/>
  <c r="F662" i="6"/>
  <c r="F661" i="6"/>
  <c r="F660" i="6"/>
  <c r="F659" i="6"/>
  <c r="F658" i="6"/>
  <c r="F656" i="6"/>
  <c r="F655" i="6"/>
  <c r="C655" i="6"/>
  <c r="F654" i="6"/>
  <c r="F653" i="6"/>
  <c r="F652" i="6"/>
  <c r="F651" i="6"/>
  <c r="F650" i="6"/>
  <c r="F649" i="6"/>
  <c r="F648" i="6"/>
  <c r="F647" i="6"/>
  <c r="F646" i="6"/>
  <c r="F645" i="6"/>
  <c r="F644" i="6"/>
  <c r="F643" i="6"/>
  <c r="F642" i="6"/>
  <c r="F641" i="6"/>
  <c r="F640" i="6"/>
  <c r="F639" i="6"/>
  <c r="F638" i="6"/>
  <c r="F637" i="6"/>
  <c r="F636" i="6"/>
  <c r="F635" i="6"/>
  <c r="F634" i="6"/>
  <c r="F633" i="6"/>
  <c r="F632" i="6"/>
  <c r="F631" i="6"/>
  <c r="F630" i="6"/>
  <c r="F629" i="6"/>
  <c r="F628" i="6"/>
  <c r="F627" i="6"/>
  <c r="F623" i="6"/>
  <c r="F622" i="6"/>
  <c r="F621" i="6"/>
  <c r="F619" i="6"/>
  <c r="F618" i="6"/>
  <c r="F616" i="6"/>
  <c r="F615" i="6"/>
  <c r="F613" i="6"/>
  <c r="F612" i="6"/>
  <c r="F610" i="6"/>
  <c r="F609" i="6"/>
  <c r="F608" i="6"/>
  <c r="F607" i="6"/>
  <c r="F603" i="6"/>
  <c r="F601" i="6"/>
  <c r="F600" i="6"/>
  <c r="F599" i="6"/>
  <c r="F598" i="6"/>
  <c r="F597" i="6"/>
  <c r="F596" i="6"/>
  <c r="F594" i="6"/>
  <c r="F593" i="6"/>
  <c r="F592" i="6"/>
  <c r="F590" i="6"/>
  <c r="F589" i="6"/>
  <c r="F588" i="6"/>
  <c r="F587" i="6"/>
  <c r="F585" i="6"/>
  <c r="F584" i="6"/>
  <c r="F582" i="6"/>
  <c r="F581" i="6"/>
  <c r="F580" i="6"/>
  <c r="F579" i="6"/>
  <c r="F577" i="6"/>
  <c r="F576" i="6"/>
  <c r="F575" i="6"/>
  <c r="F573" i="6"/>
  <c r="F572" i="6"/>
  <c r="F571" i="6"/>
  <c r="F569" i="6"/>
  <c r="F568" i="6"/>
  <c r="F567" i="6"/>
  <c r="F565" i="6"/>
  <c r="F564" i="6"/>
  <c r="F563" i="6"/>
  <c r="F561" i="6"/>
  <c r="F560" i="6"/>
  <c r="F559" i="6"/>
  <c r="F558" i="6"/>
  <c r="F556" i="6"/>
  <c r="F555" i="6"/>
  <c r="F554" i="6"/>
  <c r="F553" i="6"/>
  <c r="F552" i="6"/>
  <c r="F551" i="6"/>
  <c r="F550" i="6"/>
  <c r="F549" i="6"/>
  <c r="F548" i="6"/>
  <c r="F547" i="6"/>
  <c r="F546" i="6"/>
  <c r="F545" i="6"/>
  <c r="F544" i="6"/>
  <c r="F543" i="6"/>
  <c r="F542" i="6"/>
  <c r="F541" i="6"/>
  <c r="F540" i="6"/>
  <c r="F539" i="6"/>
  <c r="F538" i="6"/>
  <c r="F537" i="6"/>
  <c r="F536" i="6"/>
  <c r="F534" i="6"/>
  <c r="F533" i="6"/>
  <c r="F532" i="6"/>
  <c r="F531" i="6"/>
  <c r="F530" i="6"/>
  <c r="F529" i="6"/>
  <c r="F528" i="6"/>
  <c r="F527" i="6"/>
  <c r="F526" i="6"/>
  <c r="F525" i="6"/>
  <c r="F524" i="6"/>
  <c r="F523" i="6"/>
  <c r="F522" i="6"/>
  <c r="F521" i="6"/>
  <c r="F520" i="6"/>
  <c r="F519" i="6"/>
  <c r="F518" i="6"/>
  <c r="F517" i="6"/>
  <c r="F516" i="6"/>
  <c r="F515" i="6"/>
  <c r="F514" i="6"/>
  <c r="F512" i="6"/>
  <c r="F511" i="6"/>
  <c r="F510" i="6"/>
  <c r="F509" i="6"/>
  <c r="F508" i="6"/>
  <c r="F507" i="6"/>
  <c r="F506" i="6"/>
  <c r="F505" i="6"/>
  <c r="F504" i="6"/>
  <c r="F503" i="6"/>
  <c r="F502" i="6"/>
  <c r="F501" i="6"/>
  <c r="F500" i="6"/>
  <c r="F499" i="6"/>
  <c r="F498" i="6"/>
  <c r="F497" i="6"/>
  <c r="F496" i="6"/>
  <c r="F495" i="6"/>
  <c r="F494" i="6"/>
  <c r="F493" i="6"/>
  <c r="F491" i="6"/>
  <c r="F490" i="6"/>
  <c r="F489" i="6"/>
  <c r="F488" i="6"/>
  <c r="F484" i="6"/>
  <c r="F482" i="6"/>
  <c r="F481" i="6"/>
  <c r="F479" i="6"/>
  <c r="F478" i="6"/>
  <c r="F477" i="6"/>
  <c r="F476" i="6"/>
  <c r="F475" i="6"/>
  <c r="F473" i="6"/>
  <c r="F472" i="6"/>
  <c r="F471" i="6"/>
  <c r="F469" i="6"/>
  <c r="F468" i="6"/>
  <c r="F466" i="6"/>
  <c r="F464" i="6"/>
  <c r="F463" i="6"/>
  <c r="F462" i="6"/>
  <c r="F461" i="6"/>
  <c r="F459" i="6"/>
  <c r="F458" i="6"/>
  <c r="F456" i="6"/>
  <c r="F455" i="6"/>
  <c r="F453" i="6"/>
  <c r="F452" i="6"/>
  <c r="F451" i="6"/>
  <c r="F449" i="6"/>
  <c r="F448" i="6"/>
  <c r="F447" i="6"/>
  <c r="F443" i="6"/>
  <c r="F442" i="6"/>
  <c r="F441" i="6"/>
  <c r="F440" i="6"/>
  <c r="F438" i="6"/>
  <c r="F437" i="6"/>
  <c r="F436" i="6"/>
  <c r="F434" i="6"/>
  <c r="F433" i="6"/>
  <c r="F432" i="6"/>
  <c r="F431" i="6"/>
  <c r="F429" i="6"/>
  <c r="F428" i="6"/>
  <c r="F427" i="6"/>
  <c r="F425" i="6"/>
  <c r="F424" i="6"/>
  <c r="F423" i="6"/>
  <c r="F422" i="6"/>
  <c r="F421" i="6"/>
  <c r="F420" i="6"/>
  <c r="F419" i="6"/>
  <c r="F417" i="6"/>
  <c r="F416" i="6"/>
  <c r="F415" i="6"/>
  <c r="F414" i="6"/>
  <c r="F413" i="6"/>
  <c r="F410" i="6"/>
  <c r="F409" i="6"/>
  <c r="F408" i="6"/>
  <c r="F407" i="6"/>
  <c r="F406" i="6"/>
  <c r="F405" i="6"/>
  <c r="F404" i="6"/>
  <c r="F402" i="6"/>
  <c r="F401" i="6"/>
  <c r="C401" i="6"/>
  <c r="F400" i="6"/>
  <c r="F399" i="6"/>
  <c r="F398" i="6"/>
  <c r="F397" i="6"/>
  <c r="F396" i="6"/>
  <c r="F395" i="6"/>
  <c r="F393" i="6"/>
  <c r="F392" i="6"/>
  <c r="F391" i="6"/>
  <c r="F390" i="6"/>
  <c r="F389" i="6"/>
  <c r="F388" i="6"/>
  <c r="F387" i="6"/>
  <c r="F386" i="6"/>
  <c r="F384" i="6"/>
  <c r="F383" i="6"/>
  <c r="F382" i="6"/>
  <c r="F381" i="6"/>
  <c r="F380" i="6"/>
  <c r="F379" i="6"/>
  <c r="F378" i="6"/>
  <c r="F377" i="6"/>
  <c r="F376" i="6"/>
  <c r="F375" i="6"/>
  <c r="F374" i="6"/>
  <c r="F373" i="6"/>
  <c r="F372" i="6"/>
  <c r="F371" i="6"/>
  <c r="F368" i="6"/>
  <c r="F367" i="6"/>
  <c r="F366" i="6"/>
  <c r="F365" i="6"/>
  <c r="C365" i="6"/>
  <c r="F364" i="6"/>
  <c r="F362" i="6"/>
  <c r="F361" i="6"/>
  <c r="F360" i="6"/>
  <c r="F359" i="6"/>
  <c r="C359" i="6"/>
  <c r="F358" i="6"/>
  <c r="F356" i="6"/>
  <c r="F355" i="6"/>
  <c r="F354" i="6"/>
  <c r="F353" i="6"/>
  <c r="F352" i="6"/>
  <c r="F351" i="6"/>
  <c r="F349" i="6"/>
  <c r="F348" i="6"/>
  <c r="F347" i="6"/>
  <c r="F346" i="6"/>
  <c r="F345" i="6"/>
  <c r="F344" i="6"/>
  <c r="F339" i="6"/>
  <c r="F338" i="6"/>
  <c r="F337" i="6"/>
  <c r="F336" i="6"/>
  <c r="F335" i="6"/>
  <c r="F333" i="6"/>
  <c r="F332" i="6"/>
  <c r="F331" i="6"/>
  <c r="F327" i="6"/>
  <c r="F326" i="6"/>
  <c r="F325" i="6"/>
  <c r="F324" i="6"/>
  <c r="F323" i="6"/>
  <c r="F322" i="6"/>
  <c r="F321" i="6"/>
  <c r="F320" i="6"/>
  <c r="F319" i="6"/>
  <c r="F318" i="6"/>
  <c r="F317" i="6"/>
  <c r="F316" i="6"/>
  <c r="F315" i="6"/>
  <c r="F313" i="6"/>
  <c r="F312" i="6"/>
  <c r="F311" i="6"/>
  <c r="F310" i="6"/>
  <c r="F309" i="6"/>
  <c r="F308" i="6"/>
  <c r="F307" i="6"/>
  <c r="F306" i="6"/>
  <c r="F305" i="6"/>
  <c r="F304" i="6"/>
  <c r="F302" i="6"/>
  <c r="F301" i="6"/>
  <c r="F300" i="6"/>
  <c r="F299" i="6"/>
  <c r="F298" i="6"/>
  <c r="F297" i="6"/>
  <c r="F296" i="6"/>
  <c r="F295" i="6"/>
  <c r="F293" i="6"/>
  <c r="F292" i="6"/>
  <c r="F291" i="6"/>
  <c r="F290" i="6"/>
  <c r="F289" i="6"/>
  <c r="F288" i="6"/>
  <c r="F287" i="6"/>
  <c r="F286" i="6"/>
  <c r="F285" i="6"/>
  <c r="F284" i="6"/>
  <c r="F283" i="6"/>
  <c r="F282" i="6"/>
  <c r="F281" i="6"/>
  <c r="F280" i="6"/>
  <c r="F279" i="6"/>
  <c r="F278" i="6"/>
  <c r="F277" i="6"/>
  <c r="F276" i="6"/>
  <c r="F275" i="6"/>
  <c r="F274" i="6"/>
  <c r="F272" i="6"/>
  <c r="F271" i="6"/>
  <c r="F270" i="6"/>
  <c r="F269" i="6"/>
  <c r="F268" i="6"/>
  <c r="F267" i="6"/>
  <c r="F266" i="6"/>
  <c r="F265" i="6"/>
  <c r="F264" i="6"/>
  <c r="F263" i="6"/>
  <c r="F262" i="6"/>
  <c r="F261" i="6"/>
  <c r="F260" i="6"/>
  <c r="F259" i="6"/>
  <c r="F258" i="6"/>
  <c r="F256" i="6"/>
  <c r="F255" i="6"/>
  <c r="F254" i="6"/>
  <c r="F253" i="6"/>
  <c r="F252" i="6"/>
  <c r="F251" i="6"/>
  <c r="F250" i="6"/>
  <c r="F249" i="6"/>
  <c r="F248" i="6"/>
  <c r="F247" i="6"/>
  <c r="F246" i="6"/>
  <c r="F245" i="6"/>
  <c r="F244" i="6"/>
  <c r="F243" i="6"/>
  <c r="F242" i="6"/>
  <c r="F241" i="6"/>
  <c r="F240" i="6"/>
  <c r="F238" i="6"/>
  <c r="F237" i="6"/>
  <c r="F236" i="6"/>
  <c r="F235" i="6"/>
  <c r="F234" i="6"/>
  <c r="F233" i="6"/>
  <c r="F232" i="6"/>
  <c r="F231" i="6"/>
  <c r="F230" i="6"/>
  <c r="F229" i="6"/>
  <c r="F228" i="6"/>
  <c r="F227" i="6"/>
  <c r="F226" i="6"/>
  <c r="F225" i="6"/>
  <c r="F224" i="6"/>
  <c r="F223" i="6"/>
  <c r="F222" i="6"/>
  <c r="F220" i="6"/>
  <c r="F219" i="6"/>
  <c r="F218" i="6"/>
  <c r="F217" i="6"/>
  <c r="F214" i="6"/>
  <c r="F213" i="6"/>
  <c r="F212" i="6"/>
  <c r="F211" i="6"/>
  <c r="F209" i="6"/>
  <c r="F208" i="6"/>
  <c r="F207" i="6"/>
  <c r="F206" i="6"/>
  <c r="F205" i="6"/>
  <c r="F204" i="6"/>
  <c r="F203" i="6"/>
  <c r="F202" i="6"/>
  <c r="F201" i="6"/>
  <c r="F200" i="6"/>
  <c r="F199" i="6"/>
  <c r="F198" i="6"/>
  <c r="F197" i="6"/>
  <c r="F196" i="6"/>
  <c r="F195" i="6"/>
  <c r="F194" i="6"/>
  <c r="F193" i="6"/>
  <c r="F191" i="6"/>
  <c r="F190" i="6"/>
  <c r="F189" i="6"/>
  <c r="F188" i="6"/>
  <c r="F187" i="6"/>
  <c r="F186" i="6"/>
  <c r="F185" i="6"/>
  <c r="F184" i="6"/>
  <c r="F183" i="6"/>
  <c r="F182" i="6"/>
  <c r="F181" i="6"/>
  <c r="F180" i="6"/>
  <c r="F179" i="6"/>
  <c r="F178" i="6"/>
  <c r="F177" i="6"/>
  <c r="F176" i="6"/>
  <c r="F175" i="6"/>
  <c r="F173" i="6"/>
  <c r="F172" i="6"/>
  <c r="F171" i="6"/>
  <c r="F170" i="6"/>
  <c r="F169" i="6"/>
  <c r="F168" i="6"/>
  <c r="F167" i="6"/>
  <c r="F166" i="6"/>
  <c r="F165" i="6"/>
  <c r="F164" i="6"/>
  <c r="F163" i="6"/>
  <c r="F162" i="6"/>
  <c r="F161" i="6"/>
  <c r="F160" i="6"/>
  <c r="F159" i="6"/>
  <c r="F158" i="6"/>
  <c r="F157" i="6"/>
  <c r="F155" i="6"/>
  <c r="F154" i="6"/>
  <c r="F153" i="6"/>
  <c r="F152" i="6"/>
  <c r="F151" i="6"/>
  <c r="F150" i="6"/>
  <c r="F149" i="6"/>
  <c r="F148" i="6"/>
  <c r="F147" i="6"/>
  <c r="F146" i="6"/>
  <c r="F145" i="6"/>
  <c r="F144" i="6"/>
  <c r="F143" i="6"/>
  <c r="F142" i="6"/>
  <c r="F140" i="6"/>
  <c r="F139" i="6"/>
  <c r="F137" i="6"/>
  <c r="F136" i="6"/>
  <c r="F135" i="6"/>
  <c r="F134" i="6"/>
  <c r="F133" i="6"/>
  <c r="F132" i="6"/>
  <c r="F131" i="6"/>
  <c r="F130" i="6"/>
  <c r="F129" i="6"/>
  <c r="F128" i="6"/>
  <c r="F127" i="6"/>
  <c r="F126" i="6"/>
  <c r="F125" i="6"/>
  <c r="F124" i="6"/>
  <c r="F123" i="6"/>
  <c r="F122" i="6"/>
  <c r="F121" i="6"/>
  <c r="F120" i="6"/>
  <c r="F119" i="6"/>
  <c r="F118" i="6"/>
  <c r="F117" i="6"/>
  <c r="F116" i="6"/>
  <c r="F115" i="6"/>
  <c r="F114" i="6"/>
  <c r="F113" i="6"/>
  <c r="F112" i="6"/>
  <c r="F111" i="6"/>
  <c r="F110" i="6"/>
  <c r="F109" i="6"/>
  <c r="F108" i="6"/>
  <c r="F107" i="6"/>
  <c r="F106" i="6"/>
  <c r="F101" i="6"/>
  <c r="F100" i="6"/>
  <c r="F99" i="6"/>
  <c r="F98" i="6"/>
  <c r="F97" i="6"/>
  <c r="F95" i="6"/>
  <c r="F94" i="6"/>
  <c r="F93" i="6"/>
  <c r="F91" i="6"/>
  <c r="F89" i="6"/>
  <c r="F88" i="6"/>
  <c r="F87" i="6"/>
  <c r="F86" i="6"/>
  <c r="F81" i="6"/>
  <c r="F80" i="6"/>
  <c r="F79" i="6"/>
  <c r="F78" i="6"/>
  <c r="F77" i="6"/>
  <c r="F76" i="6"/>
  <c r="F75" i="6"/>
  <c r="F74" i="6"/>
  <c r="F73" i="6"/>
  <c r="F72" i="6"/>
  <c r="F71" i="6"/>
  <c r="F70" i="6"/>
  <c r="F69" i="6"/>
  <c r="F68" i="6"/>
  <c r="F67" i="6"/>
  <c r="F66" i="6"/>
  <c r="F65" i="6"/>
  <c r="F64" i="6"/>
  <c r="F63" i="6"/>
  <c r="F62" i="6"/>
  <c r="F61" i="6"/>
  <c r="F60" i="6"/>
  <c r="F59" i="6"/>
  <c r="F58" i="6"/>
  <c r="F57" i="6"/>
  <c r="F56" i="6"/>
  <c r="F55" i="6"/>
  <c r="F54" i="6"/>
  <c r="F53" i="6"/>
  <c r="F51" i="6"/>
  <c r="F50" i="6"/>
  <c r="F49" i="6"/>
  <c r="F48" i="6"/>
  <c r="F47" i="6"/>
  <c r="F45" i="6"/>
  <c r="F44" i="6"/>
  <c r="F43" i="6"/>
  <c r="F41" i="6"/>
  <c r="F40" i="6"/>
  <c r="F39" i="6"/>
  <c r="F37" i="6"/>
  <c r="F36" i="6"/>
  <c r="F35" i="6"/>
  <c r="F34" i="6"/>
  <c r="F33" i="6"/>
  <c r="F30" i="6"/>
  <c r="F29" i="6"/>
  <c r="F28" i="6"/>
  <c r="F26" i="6"/>
  <c r="F25" i="6"/>
  <c r="F24" i="6"/>
  <c r="F23" i="6"/>
  <c r="F21" i="6"/>
  <c r="F20" i="6"/>
  <c r="F19" i="6"/>
  <c r="F18" i="6"/>
  <c r="F17" i="6"/>
  <c r="F16" i="6"/>
  <c r="F15" i="6"/>
  <c r="F14" i="6"/>
  <c r="F12" i="6"/>
  <c r="F11" i="6"/>
  <c r="F10" i="6"/>
  <c r="F9" i="6"/>
  <c r="B44" i="5"/>
  <c r="B43" i="5"/>
  <c r="B42" i="5"/>
  <c r="AB21" i="5"/>
  <c r="Y21" i="5"/>
  <c r="V21" i="5"/>
  <c r="S21" i="5"/>
  <c r="P21" i="5"/>
  <c r="M21" i="5"/>
  <c r="J21" i="5"/>
  <c r="G21" i="5"/>
  <c r="C21" i="5"/>
  <c r="AD15" i="5"/>
  <c r="AC15" i="5"/>
  <c r="AA15" i="5"/>
  <c r="Z15" i="5"/>
  <c r="X15" i="5"/>
  <c r="W15" i="5"/>
  <c r="U15" i="5"/>
  <c r="T15" i="5"/>
  <c r="R15" i="5"/>
  <c r="Q15" i="5"/>
  <c r="O15" i="5"/>
  <c r="N15" i="5"/>
  <c r="L15" i="5"/>
  <c r="K15" i="5"/>
  <c r="I15" i="5"/>
  <c r="H15" i="5"/>
  <c r="F15" i="5"/>
  <c r="AD14" i="5"/>
  <c r="AC14" i="5"/>
  <c r="AA14" i="5"/>
  <c r="Z14" i="5"/>
  <c r="X14" i="5"/>
  <c r="W14" i="5"/>
  <c r="U14" i="5"/>
  <c r="T14" i="5"/>
  <c r="R14" i="5"/>
  <c r="Q14" i="5"/>
  <c r="O14" i="5"/>
  <c r="N14" i="5"/>
  <c r="L14" i="5"/>
  <c r="K14" i="5"/>
  <c r="I14" i="5"/>
  <c r="H14" i="5"/>
  <c r="F14" i="5"/>
  <c r="AD13" i="5"/>
  <c r="AC13" i="5"/>
  <c r="AA13" i="5"/>
  <c r="Z13" i="5"/>
  <c r="X13" i="5"/>
  <c r="W13" i="5"/>
  <c r="U13" i="5"/>
  <c r="T13" i="5"/>
  <c r="R13" i="5"/>
  <c r="Q13" i="5"/>
  <c r="O13" i="5"/>
  <c r="N13" i="5"/>
  <c r="L13" i="5"/>
  <c r="K13" i="5"/>
  <c r="I13" i="5"/>
  <c r="H13" i="5"/>
  <c r="F13" i="5"/>
  <c r="AD12" i="5"/>
  <c r="AC12" i="5"/>
  <c r="AA12" i="5"/>
  <c r="Z12" i="5"/>
  <c r="X12" i="5"/>
  <c r="W12" i="5"/>
  <c r="U12" i="5"/>
  <c r="T12" i="5"/>
  <c r="R12" i="5"/>
  <c r="Q12" i="5"/>
  <c r="O12" i="5"/>
  <c r="N12" i="5"/>
  <c r="L12" i="5"/>
  <c r="K12" i="5"/>
  <c r="I12" i="5"/>
  <c r="H12" i="5"/>
  <c r="F12" i="5"/>
  <c r="AD11" i="5"/>
  <c r="AC11" i="5"/>
  <c r="AA11" i="5"/>
  <c r="Z11" i="5"/>
  <c r="X11" i="5"/>
  <c r="W11" i="5"/>
  <c r="U11" i="5"/>
  <c r="T11" i="5"/>
  <c r="R11" i="5"/>
  <c r="Q11" i="5"/>
  <c r="O11" i="5"/>
  <c r="N11" i="5"/>
  <c r="L11" i="5"/>
  <c r="K11" i="5"/>
  <c r="I11" i="5"/>
  <c r="H11" i="5"/>
  <c r="F11" i="5"/>
  <c r="AD10" i="5"/>
  <c r="AC10" i="5"/>
  <c r="AA10" i="5"/>
  <c r="Z10" i="5"/>
  <c r="X10" i="5"/>
  <c r="W10" i="5"/>
  <c r="U10" i="5"/>
  <c r="T10" i="5"/>
  <c r="R10" i="5"/>
  <c r="Q10" i="5"/>
  <c r="O10" i="5"/>
  <c r="N10" i="5"/>
  <c r="L10" i="5"/>
  <c r="K10" i="5"/>
  <c r="I10" i="5"/>
  <c r="H10" i="5"/>
  <c r="F10" i="5"/>
  <c r="AD9" i="5"/>
  <c r="AC9" i="5"/>
  <c r="AA9" i="5"/>
  <c r="Z9" i="5"/>
  <c r="X9" i="5"/>
  <c r="W9" i="5"/>
  <c r="U9" i="5"/>
  <c r="T9" i="5"/>
  <c r="R9" i="5"/>
  <c r="Q9" i="5"/>
  <c r="O9" i="5"/>
  <c r="N9" i="5"/>
  <c r="L9" i="5"/>
  <c r="K9" i="5"/>
  <c r="I9" i="5"/>
  <c r="H9" i="5"/>
  <c r="F9" i="5"/>
  <c r="AB3" i="5"/>
  <c r="Y3" i="5"/>
  <c r="V3" i="5"/>
  <c r="S3" i="5"/>
  <c r="P3" i="5"/>
  <c r="M3" i="5"/>
  <c r="J3" i="5"/>
  <c r="G3" i="5"/>
  <c r="B32" i="15" l="1"/>
  <c r="D17" i="15"/>
  <c r="F17" i="15"/>
  <c r="W17" i="5"/>
  <c r="U21" i="5"/>
  <c r="F604" i="6"/>
  <c r="F82" i="6"/>
  <c r="F17" i="5"/>
  <c r="F20" i="5" s="1"/>
  <c r="H17" i="5"/>
  <c r="H22" i="5" s="1"/>
  <c r="Z17" i="5"/>
  <c r="Z22" i="5" s="1"/>
  <c r="K17" i="5"/>
  <c r="K18" i="5" s="1"/>
  <c r="AC17" i="5"/>
  <c r="AC20" i="5" s="1"/>
  <c r="F102" i="6"/>
  <c r="F444" i="6"/>
  <c r="F779" i="6"/>
  <c r="F624" i="6"/>
  <c r="N17" i="5"/>
  <c r="N18" i="5" s="1"/>
  <c r="Q17" i="5"/>
  <c r="Q22" i="5" s="1"/>
  <c r="F340" i="6"/>
  <c r="F485" i="6"/>
  <c r="F1013" i="6"/>
  <c r="T17" i="5"/>
  <c r="T22" i="5" s="1"/>
  <c r="L21" i="5"/>
  <c r="O21" i="5"/>
  <c r="AA21" i="5"/>
  <c r="F328" i="6"/>
  <c r="F739" i="6"/>
  <c r="F888" i="6"/>
  <c r="F909" i="6"/>
  <c r="F926" i="6"/>
  <c r="F943" i="6"/>
  <c r="F964" i="6"/>
  <c r="F976" i="6"/>
  <c r="F990" i="6"/>
  <c r="K19" i="5"/>
  <c r="W22" i="5"/>
  <c r="W20" i="5"/>
  <c r="W19" i="5"/>
  <c r="W18" i="5"/>
  <c r="W21" i="5" s="1"/>
  <c r="W25" i="5" s="1"/>
  <c r="AD21" i="5"/>
  <c r="X21" i="5"/>
  <c r="I21" i="5"/>
  <c r="R21" i="5"/>
  <c r="T20" i="5" l="1"/>
  <c r="H18" i="5"/>
  <c r="Z18" i="5"/>
  <c r="F1015" i="6"/>
  <c r="K22" i="5"/>
  <c r="K20" i="5"/>
  <c r="K21" i="5" s="1"/>
  <c r="K25" i="5" s="1"/>
  <c r="Z19" i="5"/>
  <c r="Z20" i="5"/>
  <c r="F19" i="5"/>
  <c r="H20" i="5"/>
  <c r="H21" i="5" s="1"/>
  <c r="H25" i="5" s="1"/>
  <c r="F21" i="5"/>
  <c r="F18" i="5"/>
  <c r="H19" i="5"/>
  <c r="F22" i="5"/>
  <c r="Q18" i="5"/>
  <c r="T18" i="5"/>
  <c r="Q19" i="5"/>
  <c r="T19" i="5"/>
  <c r="Q20" i="5"/>
  <c r="AC22" i="5"/>
  <c r="N19" i="5"/>
  <c r="AC18" i="5"/>
  <c r="AC21" i="5" s="1"/>
  <c r="N20" i="5"/>
  <c r="AC19" i="5"/>
  <c r="N22" i="5"/>
  <c r="W28" i="5"/>
  <c r="W29" i="5" s="1"/>
  <c r="X29" i="5" s="1"/>
  <c r="F1017" i="6"/>
  <c r="F1016" i="6"/>
  <c r="F1021" i="6"/>
  <c r="F1019" i="6"/>
  <c r="F1020" i="6" s="1"/>
  <c r="F1022" i="6" s="1"/>
  <c r="F1018" i="6"/>
  <c r="Z21" i="5"/>
  <c r="Z25" i="5" s="1"/>
  <c r="N21" i="5" l="1"/>
  <c r="N25" i="5" s="1"/>
  <c r="O25" i="5" s="1"/>
  <c r="Q21" i="5"/>
  <c r="Q25" i="5" s="1"/>
  <c r="H28" i="5"/>
  <c r="H29" i="5" s="1"/>
  <c r="I29" i="5" s="1"/>
  <c r="N28" i="5"/>
  <c r="N29" i="5" s="1"/>
  <c r="O29" i="5" s="1"/>
  <c r="T21" i="5"/>
  <c r="T25" i="5" s="1"/>
  <c r="AC25" i="5"/>
  <c r="AD25" i="5" s="1"/>
  <c r="F23" i="5"/>
  <c r="H26" i="5" s="1"/>
  <c r="I26" i="5" s="1"/>
  <c r="K28" i="5"/>
  <c r="K29" i="5" s="1"/>
  <c r="L29" i="5" s="1"/>
  <c r="K26" i="5"/>
  <c r="L26" i="5" s="1"/>
  <c r="Q28" i="5"/>
  <c r="Q29" i="5" s="1"/>
  <c r="R29" i="5" s="1"/>
  <c r="Z28" i="5"/>
  <c r="Z29" i="5" s="1"/>
  <c r="AA29" i="5" s="1"/>
  <c r="AA25" i="5"/>
  <c r="Z26" i="5" l="1"/>
  <c r="AA26" i="5" s="1"/>
  <c r="Q26" i="5"/>
  <c r="R26" i="5" s="1"/>
  <c r="R25" i="5"/>
  <c r="P31" i="5" s="1"/>
  <c r="L25" i="5"/>
  <c r="J31" i="5" s="1"/>
  <c r="N26" i="5"/>
  <c r="O26" i="5" s="1"/>
  <c r="AC28" i="5"/>
  <c r="AC29" i="5" s="1"/>
  <c r="AD29" i="5" s="1"/>
  <c r="AC26" i="5"/>
  <c r="AD26" i="5" s="1"/>
  <c r="I25" i="5"/>
  <c r="G31" i="5" s="1"/>
  <c r="Y31" i="5"/>
  <c r="M31" i="5"/>
  <c r="X25" i="5"/>
  <c r="W26" i="5"/>
  <c r="X26" i="5" s="1"/>
  <c r="U25" i="5"/>
  <c r="T26" i="5"/>
  <c r="U26" i="5" s="1"/>
  <c r="T28" i="5"/>
  <c r="T29" i="5" s="1"/>
  <c r="U29" i="5" s="1"/>
  <c r="AB31" i="5"/>
  <c r="V31" i="5" l="1"/>
  <c r="S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F13" authorId="0" shapeId="0" xr:uid="{00000000-0006-0000-0500-000001000000}">
      <text>
        <r>
          <rPr>
            <sz val="11"/>
            <color rgb="FF000000"/>
            <rFont val="Arial"/>
            <family val="2"/>
          </rPr>
          <t xml:space="preserve">======
</t>
        </r>
        <r>
          <rPr>
            <sz val="11"/>
            <color rgb="FF000000"/>
            <rFont val="Arial"/>
            <family val="2"/>
          </rPr>
          <t xml:space="preserve">ID#AAABIYR8iuw
</t>
        </r>
        <r>
          <rPr>
            <sz val="11"/>
            <color rgb="FF000000"/>
            <rFont val="Arial"/>
            <family val="2"/>
          </rPr>
          <t xml:space="preserve">carlos    (2024-02-29 13:50:05)
</t>
        </r>
        <r>
          <rPr>
            <sz val="11"/>
            <color rgb="FF000000"/>
            <rFont val="Arial"/>
            <family val="2"/>
          </rPr>
          <t>AQUÍ SE INGRESA EL VALOR DE LA PROPUESTA ECONOMICA CORREGIDA EN LA REVISIÓN ARITMETICA</t>
        </r>
      </text>
    </comment>
    <comment ref="H13" authorId="0" shapeId="0" xr:uid="{00000000-0006-0000-0500-000002000000}">
      <text>
        <r>
          <rPr>
            <sz val="11"/>
            <color theme="1"/>
            <rFont val="Arial"/>
            <family val="2"/>
            <scheme val="minor"/>
          </rPr>
          <t>======
ID#AAABIYR8iu0
carlos    (2024-02-29 13:50:05)
AQUÍ SE INGRESA EL VALOR DE LA PROPUESTA ECONOMICA CORREGIDA EN LA REVISIÓN ARITMETICA</t>
        </r>
      </text>
    </comment>
    <comment ref="D16" authorId="0" shapeId="0" xr:uid="{00000000-0006-0000-0500-000009000000}">
      <text>
        <r>
          <rPr>
            <sz val="11"/>
            <color theme="1"/>
            <rFont val="Arial"/>
            <family val="2"/>
            <scheme val="minor"/>
          </rPr>
          <t>======
ID#AAABIYR8ivM
carlos    (2024-02-29 13:50:05)
EN CASO DE INHABILITARSE POR CORRECCION ARITMETICA O ESTAR INHABILITADO SE DEBE BORRAR TODA LA FORMULACIÓN DEL OFERENTE CORRESPONDIENTE DESDE LA FILA 32 HASTA LA FILA 36 PARA QUE NO SE INCLUYA AL OFERENTE EN EL CALCULO DE LA MEDIA SEGÚN TRM PARA LA ASIGNACIÓN DE PUNTAJE</t>
        </r>
      </text>
    </comment>
    <comment ref="F16" authorId="0" shapeId="0" xr:uid="{EAE70CAC-E580-4C90-A130-AEAF20809168}">
      <text>
        <r>
          <rPr>
            <sz val="11"/>
            <color theme="1"/>
            <rFont val="Arial"/>
            <family val="2"/>
            <scheme val="minor"/>
          </rPr>
          <t>======
ID#AAABIYR8ivM
carlos    (2024-02-29 13:50:05)
EN CASO DE INHABILITARSE POR CORRECCION ARITMETICA O ESTAR INHABILITADO SE DEBE BORRAR TODA LA FORMULACIÓN DEL OFERENTE CORRESPONDIENTE DESDE LA FILA 32 HASTA LA FILA 36 PARA QUE NO SE INCLUYA AL OFERENTE EN EL CALCULO DE LA MEDIA SEGÚN TRM PARA LA ASIGNACIÓN DE PUNTAJE</t>
        </r>
      </text>
    </comment>
    <comment ref="H16" authorId="0" shapeId="0" xr:uid="{257586A5-F663-4B79-AE80-D023B9438D45}">
      <text>
        <r>
          <rPr>
            <sz val="11"/>
            <color theme="1"/>
            <rFont val="Arial"/>
            <family val="2"/>
            <scheme val="minor"/>
          </rPr>
          <t>======
ID#AAABIYR8ivM
carlos    (2024-02-29 13:50:05)
EN CASO DE INHABILITARSE POR CORRECCION ARITMETICA O ESTAR INHABILITADO SE DEBE BORRAR TODA LA FORMULACIÓN DEL OFERENTE CORRESPONDIENTE DESDE LA FILA 32 HASTA LA FILA 36 PARA QUE NO SE INCLUYA AL OFERENTE EN EL CALCULO DE LA MEDIA SEGÚN TRM PARA LA ASIGNACIÓN DE PUNTAJE</t>
        </r>
      </text>
    </comment>
  </commentList>
</comments>
</file>

<file path=xl/sharedStrings.xml><?xml version="1.0" encoding="utf-8"?>
<sst xmlns="http://schemas.openxmlformats.org/spreadsheetml/2006/main" count="3014" uniqueCount="1530">
  <si>
    <t>ITEM</t>
  </si>
  <si>
    <t>PROPONENTES</t>
  </si>
  <si>
    <t>REQUERIMIENTOS</t>
  </si>
  <si>
    <t>CUMPLE</t>
  </si>
  <si>
    <t>2.3.1</t>
  </si>
  <si>
    <t>2.3.2</t>
  </si>
  <si>
    <t>2.3.3</t>
  </si>
  <si>
    <t>ORIGINAL FIRMADO</t>
  </si>
  <si>
    <t>CARLOS JULIO ZUÑIGA SANCHEZ</t>
  </si>
  <si>
    <t>Presidente Junta de Licitaciones y Contratos</t>
  </si>
  <si>
    <t>Vicerrector Administrativo</t>
  </si>
  <si>
    <t>OK</t>
  </si>
  <si>
    <t>UNIVERSIDAD DEL CAUCA</t>
  </si>
  <si>
    <t>VICERRECTORIA ADMINISTRATIVA</t>
  </si>
  <si>
    <t>OBJETO:</t>
  </si>
  <si>
    <t>PRESUPUESTO OFICIAL</t>
  </si>
  <si>
    <t>VR.UNITARIO</t>
  </si>
  <si>
    <t>VR.TOTAL</t>
  </si>
  <si>
    <t xml:space="preserve"> VrUnit. Ofertado</t>
  </si>
  <si>
    <t>DESCRIPCION ACTIVIDAD</t>
  </si>
  <si>
    <t>UND</t>
  </si>
  <si>
    <t>CANT.</t>
  </si>
  <si>
    <t>≤ VrUnit. Oficial</t>
  </si>
  <si>
    <t>CAMPMENTO 18M2</t>
  </si>
  <si>
    <t>UN</t>
  </si>
  <si>
    <t>CUBRE JUNTA HORIZONTAL CJE-PF-320 (INCLUYE MEMBRANA IMPERMEABLE Y FIJACIONES)</t>
  </si>
  <si>
    <t>CUBRE JUNTA DE DILATACION VERT. PARA FACHADAS Y PAREDES CON ABERTURA HASTA 200 mm CJP-400 GRIS</t>
  </si>
  <si>
    <t>ML</t>
  </si>
  <si>
    <t>ESTUCO RELLENO PARA INTEERIORES. INCLUYE CARTERAS, FILOS Y DILATACIONES</t>
  </si>
  <si>
    <t>M2</t>
  </si>
  <si>
    <t>PINTURA SOBRE MURO-VINILO TIPO 1.TRES MANOS INCLUYE CARTERAS, FILOS Y DILATACIONES</t>
  </si>
  <si>
    <t xml:space="preserve"> ASEO Y LIMPIEZA GENERAL</t>
  </si>
  <si>
    <t>SUMINISTRO Y COLOCACIÓN DE PLASTICO PARA PROTECCION SOBRE SUPERFICIE ENCHAPADA</t>
  </si>
  <si>
    <t>COSTOS DIRECTOS</t>
  </si>
  <si>
    <t>Administración</t>
  </si>
  <si>
    <t>Utilidad</t>
  </si>
  <si>
    <t>Imprevistos</t>
  </si>
  <si>
    <t>TOTAL AUI</t>
  </si>
  <si>
    <t>Iva sobre utilidad</t>
  </si>
  <si>
    <t>TOTAL PRESUPUESTO OFICIAL</t>
  </si>
  <si>
    <t>VALOR PROPUESTA CORREGIDA &lt;= PRESUPUESTO OFICIAL</t>
  </si>
  <si>
    <t>VALOR PROPUESTA CORREGIDA &gt;= 95% PRESUPUESTO OFICIAL</t>
  </si>
  <si>
    <t>VALOR PROPUESTA PRESENTADA</t>
  </si>
  <si>
    <t>DIFERENCIA</t>
  </si>
  <si>
    <t>PORCENTAJE DE CORRECCION &lt;= 0.1%</t>
  </si>
  <si>
    <t>VrUnit. Ofertado ≤ VrUnit. Oficial</t>
  </si>
  <si>
    <t>CUMPLE (SI/NO)</t>
  </si>
  <si>
    <t>Contratista - Profesional Especializado</t>
  </si>
  <si>
    <t>MANTENIMIENTO INTEGRAL DE BIENES MUEBLES E INMUEBLES DE LA UNIVERSIDAD DEL CAUCA PARA EL AÑO 2019 Y 2020</t>
  </si>
  <si>
    <t>DESCRIPCION</t>
  </si>
  <si>
    <t>UNID.</t>
  </si>
  <si>
    <t>VR. UNIT.</t>
  </si>
  <si>
    <t>VR. TOTAL</t>
  </si>
  <si>
    <t>MANTENIMIENTO Y ADECUACIONES INSTALACIONES EDIFICIO FACULTAD CIENCIAS DE LA SALUD</t>
  </si>
  <si>
    <t xml:space="preserve">MANTENIMIENTO DE LAS FACHADAS  Y CAMBIO DE  VENTANERIA </t>
  </si>
  <si>
    <t>PRELIMINARES</t>
  </si>
  <si>
    <t>1.1.1</t>
  </si>
  <si>
    <t>Demolición repello existente en muros de fachadas, incluye andamio certificado y equipo para trabajo en alturas, en patio ventiladores del auditorio, patio interior biblioteca</t>
  </si>
  <si>
    <t>m2</t>
  </si>
  <si>
    <t>1.1.2</t>
  </si>
  <si>
    <t>Demolición repello existente en columnas, alfajías y metro lineal de fachadas, incluye andamio certificado y equipo para trabajo en alturas, en fachada del bloque anterior a salida morfología y perimetral al Torreón</t>
  </si>
  <si>
    <t>ml</t>
  </si>
  <si>
    <t>1.1.3</t>
  </si>
  <si>
    <t>Demolición muro ladrillo soga en cerramiento parqueadero, incluye acarreo y bote de escombros (4 módulos despolomados)</t>
  </si>
  <si>
    <t>1.1.4</t>
  </si>
  <si>
    <t>Desmonte ventanas nave sencilla y marcos en fachadas, incluye acarreo y bote de escombros</t>
  </si>
  <si>
    <t>und</t>
  </si>
  <si>
    <t>1.2</t>
  </si>
  <si>
    <t>MAMPOSTERIA</t>
  </si>
  <si>
    <t>1.2.1</t>
  </si>
  <si>
    <t>Muro en ladrillo soga para cerramiento de parqueadero (4 módulos desplomados)</t>
  </si>
  <si>
    <t>1.2.2</t>
  </si>
  <si>
    <t>Repello impermeable 1:3 en muros de fachadas patios ventiladores del auditorio e interior biblioteca, incluye andamio certificado y equipo para trabajos en alturas</t>
  </si>
  <si>
    <t>1.2.3</t>
  </si>
  <si>
    <t>Repello impermeable 1:3 en columnas, alfajías y metro lineal en fachadas de bloque anterior a salida morfología y perimetral Torreón, incluye andamio certificado y equipo para trabajo en alturas</t>
  </si>
  <si>
    <t>1.2.4</t>
  </si>
  <si>
    <t>Koraza sobre repello 3 manos en fachadas patios ventiladores del auditorio e interior biblioteca, alfajías bloque anterior a salida morfología y perimetral al Torreón, incluye andamio certificado y equipo para trabajo en alturas</t>
  </si>
  <si>
    <t>1.2.5</t>
  </si>
  <si>
    <t>Koraza sobre repello 2 manos en fachadas bloque anterior a salida morfología y Torreón, incluye andamio certificado y equipo para trabajo en alturas</t>
  </si>
  <si>
    <t>1.2.6</t>
  </si>
  <si>
    <t>Pintura en esmalte sobre reja de cerramiento</t>
  </si>
  <si>
    <t>1.2.7</t>
  </si>
  <si>
    <t>Muro doble super board 10mm para cambio de ventanas</t>
  </si>
  <si>
    <t>1.2.8</t>
  </si>
  <si>
    <t>Koraza a 2 manos en fachada principal, incluye resanes donde los requiera andamio certificado y equipo para trabajo en alturas</t>
  </si>
  <si>
    <t>1.3</t>
  </si>
  <si>
    <t>CONCRETO</t>
  </si>
  <si>
    <t>1.3.1</t>
  </si>
  <si>
    <t>viga de amarre en concreto de 3000 PSI para muros cerramiento de parqueadero, incluye acero de refuerzo</t>
  </si>
  <si>
    <t>1.3.2</t>
  </si>
  <si>
    <t>alfajía en concreto de 3000 PSI de hasta 0.35m de ancho sobre muros de cerramiento parqueadero, incluye andamio y equipo para trabajo en alturas</t>
  </si>
  <si>
    <t>1.3.4</t>
  </si>
  <si>
    <t>columnas de amarre en concreto de 3000 PSI para muro cerramiento de parqueadero, incluye acero de refuerzo, andamio y equipo para trabajo en alturas</t>
  </si>
  <si>
    <t>1.3.5</t>
  </si>
  <si>
    <t>Sardenel de concreto 2000 PSI impermeable de 20*20cm en la base de la fachada principal</t>
  </si>
  <si>
    <t>1.4</t>
  </si>
  <si>
    <t>CARPINTERIA METALICA</t>
  </si>
  <si>
    <t>1.4.1</t>
  </si>
  <si>
    <t>Ventana proyectante con fijo en la parte inferior de 1,25*0,7m y nave de abra con brazo en la parte superior de 0,45*0,7m, manija proyectante y vidrio 4mm.</t>
  </si>
  <si>
    <t>1.4.2</t>
  </si>
  <si>
    <t>Puerta de 1,8*2,7 en perfilería de aluminio de 3"*1", U78, U55, T95, T103 y pisa vidrio a presión S343, S344.  Cuerpo fijo en la parte superior de 1,8*0,5 y dos naves de abra con bisagras, tensores, cerradura, fallebas y vidrio de 4mm incoloro en la parte inferior.</t>
  </si>
  <si>
    <t>1.4.3</t>
  </si>
  <si>
    <t>reja de seguridad para portones de la entrada principal según diseño</t>
  </si>
  <si>
    <t>MANTENIMIENTO PRIMER PISO</t>
  </si>
  <si>
    <t>1.5</t>
  </si>
  <si>
    <t>1.5.1</t>
  </si>
  <si>
    <t>Puerta de 0,9*2,1 en perfilería de aluminio de 1"*1", T77, T78, pisa vidrio U68, cerradura, tensores, vidrio de 4mm</t>
  </si>
  <si>
    <t>1.5.2</t>
  </si>
  <si>
    <t>División para oficina de Fonoaudiología en marco en aluminio arquitectónico anonizado y vidrio fijo opalizado según diseño, de 3.26*2.80m, incluye puerta de 0.9*2.2m</t>
  </si>
  <si>
    <t>1.5.3</t>
  </si>
  <si>
    <t>Ventana corrediza a tres naves de 2.06*1.65m en marco de aluminio arquitectónico anonizado y vidrio de 4mm para oficina de Fonoaudiología según diseño</t>
  </si>
  <si>
    <t>1.5.4</t>
  </si>
  <si>
    <t>Ventana corrediza a cuatro naves de 2.78*1.65m en marco de aluminio arquitectónico anonizado y vidrio de 4mm para oficina de Fonoaudiología, según diseño</t>
  </si>
  <si>
    <t>1.5.5</t>
  </si>
  <si>
    <t>Pintura anolog para portón de laboratorio de genética de 2.1*2.7 m en aluminio</t>
  </si>
  <si>
    <t>1.6</t>
  </si>
  <si>
    <t>AGUAS LLUVIAS</t>
  </si>
  <si>
    <t>1.6.1</t>
  </si>
  <si>
    <t>rebestimiento de viga canal semicilíndrica con lámina galvanizada calibre 22, incluye andamio certificado y equipo para trabajo en alturas</t>
  </si>
  <si>
    <t>1.6.2</t>
  </si>
  <si>
    <t>bajante de aguas lluvias en tubo PVC de 4" para el patio interior biblioteca y patio ventiladores auditorio y exterior cafeteria hacia coliseo La Estancia</t>
  </si>
  <si>
    <t>1.6.3</t>
  </si>
  <si>
    <t>alfajía en concreto de 3000 PSI de hasta 0.35m de ancho sobre patios interiores, auditorio y fachada principal, incluye andamios certificados y equipo para trabajo en alturas</t>
  </si>
  <si>
    <t>1.7</t>
  </si>
  <si>
    <t>CARPINTERIA EN MADERA</t>
  </si>
  <si>
    <t>1.7.1</t>
  </si>
  <si>
    <t>raparación ventanas tipo persiana en madera del torreon de 1.8*1.2, incluye reposición de persianas dañadas o faltantes, lijada, thinner, sellador, laca y tinte</t>
  </si>
  <si>
    <t>1.7.2</t>
  </si>
  <si>
    <t>raparación ventanas tipo persiana en madera del torreon de 1*1.6, incluye reposición de persianas dañadas o faltantes, lijada, thinner, sellador, laca y tinte</t>
  </si>
  <si>
    <t xml:space="preserve">und </t>
  </si>
  <si>
    <t>1.7.3</t>
  </si>
  <si>
    <t>reparación cielo falso del auditorio, incluye fijar enchape sobre láminas de triplex, andamio certificado y equipo para trabajo en alturas</t>
  </si>
  <si>
    <t>1.8</t>
  </si>
  <si>
    <t>PISOS</t>
  </si>
  <si>
    <t>1.8.1</t>
  </si>
  <si>
    <t>Demolición de piso existente en área administrativa y biblioteca, incluye acarreo y bote de escombros</t>
  </si>
  <si>
    <t>1.8.2</t>
  </si>
  <si>
    <t>mortero 1:3 de nivelación espesor 4cm en área administrativa y biblioteca, incluye acarreo y bote de escombros</t>
  </si>
  <si>
    <t>1.8.3</t>
  </si>
  <si>
    <t>Piso en baldosa granito pulido 30*30 cm, incluye dilataciones en bronce, cemento blanco, marmolina y pulida.</t>
  </si>
  <si>
    <t>1.8.4</t>
  </si>
  <si>
    <t>demolición guardaescoba existente en área administrativa y biblioteca, incluye acarreo</t>
  </si>
  <si>
    <t>1.8.5</t>
  </si>
  <si>
    <t>guardaescoba en granito pulido recto, incluye dilataciones en bronce, cemento blanco</t>
  </si>
  <si>
    <t>1.9</t>
  </si>
  <si>
    <t>LABORATORIO DE INMUNOLOGÍA</t>
  </si>
  <si>
    <t>1.9.1</t>
  </si>
  <si>
    <t xml:space="preserve">Apertura de vano para puerta de baño y lavado de manos cuarto de cultivos celulares </t>
  </si>
  <si>
    <t>1.9.2</t>
  </si>
  <si>
    <t>demolición de muro en ladrillo soga, incluye acarreo y bote de escombros, para cuarto de cultivos</t>
  </si>
  <si>
    <t>1.9.3</t>
  </si>
  <si>
    <t>desmonte de muro doble en superboard, incluye acarreo y bote de escombros, para amplificación CPR, prácticas estudiantes y procesamiento de muestras</t>
  </si>
  <si>
    <t>1.9.4</t>
  </si>
  <si>
    <t>demolición de guardaescoba media caña en granito pulido para piso y mesones demolidos, incluye acarreo y bote de escombros</t>
  </si>
  <si>
    <t>1.9.5</t>
  </si>
  <si>
    <t>demolición mesón en granito pulido, incluye acarreo y bote de escombros</t>
  </si>
  <si>
    <t>1.9.6</t>
  </si>
  <si>
    <t>muro en ladrillo soga para cerramiento de ventanas cuarto de cultivos</t>
  </si>
  <si>
    <t>1.9.7</t>
  </si>
  <si>
    <t>repello impermeable 1:3 en muros de cierre de ventanas cuarto de cultivos, incluye andamio certificado y equipo para trabajos en alturas</t>
  </si>
  <si>
    <t>1.9.8</t>
  </si>
  <si>
    <t>estuco sobre repello de cierre ventanas cuarto de cultivos</t>
  </si>
  <si>
    <t>1.9.9</t>
  </si>
  <si>
    <t>muro doble super board 10mm para, cuarto de aseo, lavaojos, cierre acceso ELISA</t>
  </si>
  <si>
    <t>1.9.10</t>
  </si>
  <si>
    <t>mesón en granito pulido en preparación de reactivos, citometria de flujo y lavado de manos cuarto de cultivos</t>
  </si>
  <si>
    <t>1.9.11</t>
  </si>
  <si>
    <t>guardaescoba en granito pulido media caña, incluye dilataciones en bronce, cemento blanco, sobre mesones y muros nuevos</t>
  </si>
  <si>
    <t>1.9.12</t>
  </si>
  <si>
    <t>desmonte aparatos sanitarios en baño y lavado de manos cuarto de cultivos, incluye acarreo</t>
  </si>
  <si>
    <t>1.9.13</t>
  </si>
  <si>
    <t>regata sobre muros y acarreo</t>
  </si>
  <si>
    <t>1.9.14</t>
  </si>
  <si>
    <t>suministro e instalación Tubería PVC 3" sanitaria, incluye soldadura PVC, limpiador PVC 760 y unión PVC sanitaria 3" para sifones de cuarto de aseo y lavaojos</t>
  </si>
  <si>
    <t>1.9.15</t>
  </si>
  <si>
    <t>suministro e instalación Tubería PVC 2" sanitaria, incluye soldadura PVC, limpiador PVC 760 y unión PVC sanitaria 2" para lavado de manos cuarto de cultivos</t>
  </si>
  <si>
    <t>1.9.16</t>
  </si>
  <si>
    <t>Punto sanitario PVC 4", incluye soldadura PVC, limpiador PVC 760, waipe y codo sanitario PVC 4"</t>
  </si>
  <si>
    <t>1.9.17</t>
  </si>
  <si>
    <t>Punto sanitario PVC 3", incluye soldadura PVC, limpiador PVC 760, waipe y codo sanitario PVC 3"</t>
  </si>
  <si>
    <t>1.9.18</t>
  </si>
  <si>
    <t>Punto sanitario PVC 2", incluye soldadura PVC, limpiador PVC 760, waipe y codo sanitario PVC 2"</t>
  </si>
  <si>
    <t>1.9.19</t>
  </si>
  <si>
    <t>suministro e instalación Tubería PVC 1/2" Presiòn, incluye soldadura PVC y limpiador PVC 760</t>
  </si>
  <si>
    <t>1.9.20</t>
  </si>
  <si>
    <t>Punto hidráulico PVC 1/2", incluye adaptadores M+H presión PVC 1/2", codo galvanizado 1/2", codo PVC presión 1/2", T presión PVC 1/2", niple galvanizado 1/2", soldadura PVC, waipe, limpiador  PVC 760</t>
  </si>
  <si>
    <t>1.9.21</t>
  </si>
  <si>
    <t>Enchape cerámica 20*30 1 calidad, incluye pegacor blanco corona, waipe y cemento blanco</t>
  </si>
  <si>
    <t>1.9.22</t>
  </si>
  <si>
    <t>murete doble cara enchapado cerámica para los lavatraperos</t>
  </si>
  <si>
    <t>1.9.23</t>
  </si>
  <si>
    <t>retiro lámpara existente</t>
  </si>
  <si>
    <t>1.9.24</t>
  </si>
  <si>
    <t xml:space="preserve">Suministro e instalación luminaria LED tipo panel con tapa, marco, tubos (120*30 cms) </t>
  </si>
  <si>
    <t>1.9.25</t>
  </si>
  <si>
    <t>pintura general a tres manos sobre muros y cielos con pintura lavable antibacterial repelente, incluye andamio y equipo para trabajo en alturas</t>
  </si>
  <si>
    <t>1.9.26</t>
  </si>
  <si>
    <t>División para cuarto de cultivos en marco en aluminio arquitectónico anonizado y vidrio templado según diseño, de 4.35*2.65m, incluye puerta de 01.1*2.1m</t>
  </si>
  <si>
    <t>1.9.27</t>
  </si>
  <si>
    <t>Desmonte divisiones existentes en aluminio para sanitarios</t>
  </si>
  <si>
    <t>1.9.28</t>
  </si>
  <si>
    <t xml:space="preserve">Divisiones Baterías sanitarias en ELE de 2.15*1,95 en perfilería de aluminio de 1"*1", T77, T78, enchape F06.  Incluye un lateral, al frente una puerta de 0,6*7,95 con su respectivo pasador, manija y un fijo de 0,4*1,95 </t>
  </si>
  <si>
    <t>1.9.29</t>
  </si>
  <si>
    <t>Aseo general y bote de escombros</t>
  </si>
  <si>
    <t>GLB</t>
  </si>
  <si>
    <t>COSTO DIRECTO</t>
  </si>
  <si>
    <t>MANTENIMIENTO Y ADECUACIONES INSTALACIONES LA REJOYA</t>
  </si>
  <si>
    <t>CASA MAYORDOMO</t>
  </si>
  <si>
    <t>2.1</t>
  </si>
  <si>
    <t>2.1.1</t>
  </si>
  <si>
    <t>Demolición contrapiso en concreto espesor 0,05-0,1m, incluye acarreo y bote de escombros</t>
  </si>
  <si>
    <t>2.1.2</t>
  </si>
  <si>
    <t>Mortero de nivelación 1:3 espesor 0,04m</t>
  </si>
  <si>
    <t>2.1.3</t>
  </si>
  <si>
    <t>Suministro e instalación Tableta de gress 10*20 cm</t>
  </si>
  <si>
    <t>2.1.4</t>
  </si>
  <si>
    <t>Suministro e instalación Guarda escobas en tableta de gress H=10 cm</t>
  </si>
  <si>
    <t>2.2</t>
  </si>
  <si>
    <t>PINTURA</t>
  </si>
  <si>
    <t>2.2.1</t>
  </si>
  <si>
    <t>Pintura en vinilo tres manos muro y cara inferio tejado, incluye resanes donde se requieran</t>
  </si>
  <si>
    <t>2.3</t>
  </si>
  <si>
    <t>CANALES Y BAJANTES</t>
  </si>
  <si>
    <t>suministro e instalación de Canal en lámina galvanizada calibre 22, incluye andamio certificado y equipo para trabajo en alturas</t>
  </si>
  <si>
    <t>Bajante aguas lluvias en tubo PVC 4", incluye andamio certificado y equipo para trabajo en alturas</t>
  </si>
  <si>
    <t>Esmalte sobre canales y bajantes, incluye andamio certificado y equipo para trabajo en alturas</t>
  </si>
  <si>
    <t>2.4</t>
  </si>
  <si>
    <t>CUBIERTA</t>
  </si>
  <si>
    <t>2.4.1</t>
  </si>
  <si>
    <t>Desmonte de cubierta en teja de barro, incluye acarreo y bote de escombros</t>
  </si>
  <si>
    <t>2.4.2</t>
  </si>
  <si>
    <t>Desmonte de caballete en teja de barro, incluye acarreo y bote de escombros</t>
  </si>
  <si>
    <t>2.4.3</t>
  </si>
  <si>
    <t>Perlin 4*2 para cerchas y vigas, incluye andamio Certificado y equipo para trabajo en alturas</t>
  </si>
  <si>
    <t>2.4.4</t>
  </si>
  <si>
    <t>Suministro e instalación teja asbesto cemento #6, incluye ganchos y andamio metálico tubular</t>
  </si>
  <si>
    <t>2.4.5</t>
  </si>
  <si>
    <t>suministro e instalación caballete asbesto cemento, incluye amarras y andamio metálico tubular</t>
  </si>
  <si>
    <t>MANTENIMIENTO Y ADECUACIONES INSTALACIONES FACULTAD DE INGENIERÍAS</t>
  </si>
  <si>
    <t>MANTENIMIENTO DE IPET IPIC EDIFICIO DE INGENIERÍAS</t>
  </si>
  <si>
    <t>3.1</t>
  </si>
  <si>
    <t>BAÑOS IPET</t>
  </si>
  <si>
    <t>3.1.1</t>
  </si>
  <si>
    <t xml:space="preserve">Demolición enchape cerámico y acarreo </t>
  </si>
  <si>
    <t>3.1.2</t>
  </si>
  <si>
    <t>Demoliciòn muro ladrillo soga y acarreo</t>
  </si>
  <si>
    <t>3.1.3</t>
  </si>
  <si>
    <t>Desmonte aparato sanitario y acarreo</t>
  </si>
  <si>
    <t>3.1.4</t>
  </si>
  <si>
    <t>desmonte cielo raso existente</t>
  </si>
  <si>
    <t>3.1.5</t>
  </si>
  <si>
    <t xml:space="preserve">Retiro tubería hidro sanitaria existente </t>
  </si>
  <si>
    <t>3.1.6</t>
  </si>
  <si>
    <t xml:space="preserve">retiro tomacorriente o interruptor existentes </t>
  </si>
  <si>
    <t>3.1.7</t>
  </si>
  <si>
    <t xml:space="preserve">retiro cable existente cobre #12 </t>
  </si>
  <si>
    <t>3.1.8</t>
  </si>
  <si>
    <t>retiro tubería PVC de 1/2" eléctrica existente</t>
  </si>
  <si>
    <t>3.1.9</t>
  </si>
  <si>
    <t>3.1.10</t>
  </si>
  <si>
    <t>suministro e instalación Tubería PVC 4" sanitaria, incluye soldadura PVC, limpiador PVC 760 y unión PVC sanitaria 4"</t>
  </si>
  <si>
    <t>3.1.11</t>
  </si>
  <si>
    <t>suministro e instalación Tubería PVC 3" sanitaria, incluye soldadura PVC, limpiador PVC 760 y unión PVC sanitaria 3"</t>
  </si>
  <si>
    <t>3.1.12</t>
  </si>
  <si>
    <t>suministro e instalación Tubería PVC 2" sanitaria, incluye soldadura PVC, limpiador PVC 760 y unión PVC sanitaria 2"</t>
  </si>
  <si>
    <t>3.1.13</t>
  </si>
  <si>
    <t>3.1.14</t>
  </si>
  <si>
    <t>3.1.15</t>
  </si>
  <si>
    <t>3.1.16</t>
  </si>
  <si>
    <t>3.1.17</t>
  </si>
  <si>
    <t>3.1.18</t>
  </si>
  <si>
    <t>Suministro e instalación válvula de cierre de 1/2", incluye adaptador M presión 1/2", cinta teflon 10m y caja PVC con tapa</t>
  </si>
  <si>
    <t>3.1.19</t>
  </si>
  <si>
    <t>Suministro e instalación sifón sanitario PVC 3", incluye soldadura PVC y limpiador PVC 760</t>
  </si>
  <si>
    <t>3.1.20</t>
  </si>
  <si>
    <t>Suministro e instalación sanitario linea media</t>
  </si>
  <si>
    <t>3.1.21</t>
  </si>
  <si>
    <t xml:space="preserve">Suministro e instalación orinal mediano </t>
  </si>
  <si>
    <t>3.1.22</t>
  </si>
  <si>
    <t>Suministro e instalaciòn ducha sencilla</t>
  </si>
  <si>
    <t>3.1.23</t>
  </si>
  <si>
    <t>Suministro e instalación lavamanos de sobreponer con mezclador línea media</t>
  </si>
  <si>
    <t>3.1.24</t>
  </si>
  <si>
    <t>Punto eléctrico, incluye suministro e instalación de adaptador de 1/2", alambre de cobre #12, codos, interruptor/tomacorriente, tubería PVC de 1/2" y caja sencilla</t>
  </si>
  <si>
    <t>3.1.25</t>
  </si>
  <si>
    <t>Salida de iluminación 110V en PVC, incluye alambre de cobre aislado #12, toma doble polo a tierra, cable encauchetado 3*16, toma aerea 3 polos 15A-120V, clavija aerea 3 polos 15A-120V, tubo PVC conduit 1/2", adaptador PVC terminal liso tipo campana 1/2", curva PVC conduit 1/2" fina, unión PVC conduit1/2", caja PVC conduit octagonal</t>
  </si>
  <si>
    <t>3.1.26</t>
  </si>
  <si>
    <t>Suministro e instalación luminaria LED para incrustar LFS/Imtb/1*4/2T8LED18W 6500K, con marco, tubos a la vista (122*0,3 cms) chasis en lámina cold rolled calibre 22</t>
  </si>
  <si>
    <t>3.1.27</t>
  </si>
  <si>
    <t>Cielo falso en lámina PVC cielo blanco de 5,95*0,25m y 10mm de espesor</t>
  </si>
  <si>
    <t>3.1.28</t>
  </si>
  <si>
    <t>mortero 1:3 de nivelación espesor 4cm</t>
  </si>
  <si>
    <t>3.1.29</t>
  </si>
  <si>
    <t>3.1.30</t>
  </si>
  <si>
    <t>Pintura vinilo tres manos muros</t>
  </si>
  <si>
    <t>3.1.31</t>
  </si>
  <si>
    <t>División Baterías sanitarias en ELE de 0,9+1,33*1,95 en perfiliría de aluminio de 1"*1", T77, T78, enchape F06.  Incluye un lateral, al frente una puerta de 0,6*7,95 con su respectivo pasador, manija y un fijo de 0,32*1,95 (Baños profesores segundo piso)</t>
  </si>
  <si>
    <t>3.2</t>
  </si>
  <si>
    <t>FACHADA</t>
  </si>
  <si>
    <t>3.2.1</t>
  </si>
  <si>
    <t>sardinel de 20*20cm en concreto de 3000 PSI sobre fachada latreral adyacente a geotecnia y exterior salón 101</t>
  </si>
  <si>
    <t>3.2.2</t>
  </si>
  <si>
    <t>Piso primario en concreto de 3000 PSI fachada latreral adyacente a geotecnia en conreto de 3000 psi con malla electrosoldada calibre 4mm</t>
  </si>
  <si>
    <t>3.3</t>
  </si>
  <si>
    <t>SALON 128</t>
  </si>
  <si>
    <t>3.3.1</t>
  </si>
  <si>
    <t>Desmonte cielo raso existente, incluye acarreo y bote de escombros</t>
  </si>
  <si>
    <t>3.3.2</t>
  </si>
  <si>
    <t>3.3.3</t>
  </si>
  <si>
    <t>demolición piso existente en baldosa y mortero, incluye acarreo</t>
  </si>
  <si>
    <t>3.3.4</t>
  </si>
  <si>
    <t>demolición guardaescoba existente, incluye acarreo</t>
  </si>
  <si>
    <t>3.3.5</t>
  </si>
  <si>
    <t>3.3.6</t>
  </si>
  <si>
    <t>piso en baldosa granito pulido 30*30 cm, incluye dilatación en bronce, cemento blanco, marmolina y pulida.</t>
  </si>
  <si>
    <t>3.3.7</t>
  </si>
  <si>
    <t>Guardaescoba en granito pulido recto</t>
  </si>
  <si>
    <t>3.3.8</t>
  </si>
  <si>
    <t>retiro de interruptor / tomacorriente existentes</t>
  </si>
  <si>
    <t>3.3.9</t>
  </si>
  <si>
    <t>retiro de cable #10 a #16 existente</t>
  </si>
  <si>
    <t>3.3.10</t>
  </si>
  <si>
    <t>retiro de tubería eléctrica existente</t>
  </si>
  <si>
    <t>3.3.11</t>
  </si>
  <si>
    <t>regata sobre muro</t>
  </si>
  <si>
    <t>3.3.12</t>
  </si>
  <si>
    <t>punto eléctrico (2 interruptores y 16 tomacorrientes)</t>
  </si>
  <si>
    <t>3.3.13</t>
  </si>
  <si>
    <t>pintura en vinilo tipo 1 a tres manos sobre muros</t>
  </si>
  <si>
    <t>3.3.14</t>
  </si>
  <si>
    <t>aseo general y bote de escombros</t>
  </si>
  <si>
    <t>glb</t>
  </si>
  <si>
    <t>3.4</t>
  </si>
  <si>
    <t>OFICINA 102</t>
  </si>
  <si>
    <t>3.4.1</t>
  </si>
  <si>
    <t>3.4.2</t>
  </si>
  <si>
    <t>3.4.3</t>
  </si>
  <si>
    <t>3.4.4</t>
  </si>
  <si>
    <t>3.4.5</t>
  </si>
  <si>
    <t>3.4.6</t>
  </si>
  <si>
    <t>3.4.7</t>
  </si>
  <si>
    <t>3.4.8</t>
  </si>
  <si>
    <t>Retiro de lámparas existentes incluye acarreo</t>
  </si>
  <si>
    <t>3.4.9</t>
  </si>
  <si>
    <t>3.4.10</t>
  </si>
  <si>
    <t>3.4.11</t>
  </si>
  <si>
    <t>3.4.12</t>
  </si>
  <si>
    <t>3.4.13</t>
  </si>
  <si>
    <t>punto eléctrico (2 interruptores y 4 tomacorrientes)</t>
  </si>
  <si>
    <t xml:space="preserve">Salida de iluminación 110V en PVC, incluye alambre de cobre aislado #12, toma doble polo a tierra, cable encauchetado 3*16, toma aerea 3 polos 15A-120V, clavija aerea 3 polos 15A-120V, tubo PVC conduit 1/2", adaptador PVC terminal liso tipo campana 1/2", </t>
  </si>
  <si>
    <t>3.4.14</t>
  </si>
  <si>
    <t>3.4.15</t>
  </si>
  <si>
    <t>3.4.16</t>
  </si>
  <si>
    <t>3.5</t>
  </si>
  <si>
    <t>OFICINA 103</t>
  </si>
  <si>
    <t>3.5.1</t>
  </si>
  <si>
    <t>3.5.2</t>
  </si>
  <si>
    <t>3.5.3</t>
  </si>
  <si>
    <t>3.5.4</t>
  </si>
  <si>
    <t>3.5.5</t>
  </si>
  <si>
    <t>3.5.6</t>
  </si>
  <si>
    <t>3.5.7</t>
  </si>
  <si>
    <t>3.5.8</t>
  </si>
  <si>
    <t>3.5.9</t>
  </si>
  <si>
    <t>3.5.10</t>
  </si>
  <si>
    <t>3.5.11</t>
  </si>
  <si>
    <t>3.5.12</t>
  </si>
  <si>
    <t>3.5.13</t>
  </si>
  <si>
    <t>3.5.14</t>
  </si>
  <si>
    <t>3.5.15</t>
  </si>
  <si>
    <t>3.5.16</t>
  </si>
  <si>
    <t>3.5.17</t>
  </si>
  <si>
    <t>3.6</t>
  </si>
  <si>
    <t>OFICINA 104</t>
  </si>
  <si>
    <t>3.6.1</t>
  </si>
  <si>
    <t>3.6.2</t>
  </si>
  <si>
    <t>3.6.3</t>
  </si>
  <si>
    <t>3.6.4</t>
  </si>
  <si>
    <t>3.6.5</t>
  </si>
  <si>
    <t>3.6.6</t>
  </si>
  <si>
    <t>3.6.7</t>
  </si>
  <si>
    <t>3.6.8</t>
  </si>
  <si>
    <t>3.6.9</t>
  </si>
  <si>
    <t>3.6.10</t>
  </si>
  <si>
    <t>3.6.11</t>
  </si>
  <si>
    <t>3.6.13</t>
  </si>
  <si>
    <t>3.6.14</t>
  </si>
  <si>
    <t>3.6.15</t>
  </si>
  <si>
    <t>3.6.16</t>
  </si>
  <si>
    <t>3.6.17</t>
  </si>
  <si>
    <t>3.6.18</t>
  </si>
  <si>
    <t>3.7</t>
  </si>
  <si>
    <t>CARPINTERÍA METÁLICA</t>
  </si>
  <si>
    <t>3.7.1</t>
  </si>
  <si>
    <t>Desmonte de ventana en lámina de 2.8*2.1m en corredor principal, incluye acarreo</t>
  </si>
  <si>
    <t>3.7.2</t>
  </si>
  <si>
    <t>Desmonte de ventana en lámina de 1.4*2.1m en corredor principal, incluye acarreo</t>
  </si>
  <si>
    <t>3.7.3</t>
  </si>
  <si>
    <t>ventana fija a cuatro naves de 2.8*2.1m en marco de aluminio arquitectónico anonizado y vidrio de 4mm para corredor principal</t>
  </si>
  <si>
    <t>3.7.8</t>
  </si>
  <si>
    <t>ventana fija a dos naves de 1.4*2.1m en marco de aluminio arquitectónico anonizado y vidrio de 4mm para corredor principal</t>
  </si>
  <si>
    <t>MANTENIMIENTO DEL EDIFICIO DE INGENIERÍAS</t>
  </si>
  <si>
    <t>3.8.1</t>
  </si>
  <si>
    <t xml:space="preserve">desmonte de puertas nave sencilla y marcos existentes, en salones facltad Ingenierías Electrónica y Civil pisos 1, 2 y 3, incluye acarreo </t>
  </si>
  <si>
    <t>3.8.2</t>
  </si>
  <si>
    <t>suministro e instalación puertas y marcos, en lámina calibre 20 con chapa de seguridad, según diseño existente, para salones facltad Ingenierías Electrónica y Civil pisos 1, 2 y 3</t>
  </si>
  <si>
    <t>3.8.3</t>
  </si>
  <si>
    <t>retiro de puerta a dos naves y marcos existente, en la cafetería Facltad de Ingenierías incluye acarreo</t>
  </si>
  <si>
    <t>3.8.4</t>
  </si>
  <si>
    <t xml:space="preserve">suministro e instalación de puerta a dos naves y marcos de 1.7*2.1m, en lámina calibre 20 con chapa de seguridad, según indicaciones del área de Mantenimiento, para la Cafetería de ña Faciltad de Ingenierías </t>
  </si>
  <si>
    <t>SALON 300</t>
  </si>
  <si>
    <t>3.9.1</t>
  </si>
  <si>
    <t>3.9.2</t>
  </si>
  <si>
    <t>3.9.3</t>
  </si>
  <si>
    <t>3.9.4</t>
  </si>
  <si>
    <t>3.9.5</t>
  </si>
  <si>
    <t>3.9.6</t>
  </si>
  <si>
    <t>3.9.7</t>
  </si>
  <si>
    <t>3.9.8</t>
  </si>
  <si>
    <t>3.9.9</t>
  </si>
  <si>
    <t>3.9.10</t>
  </si>
  <si>
    <t>3.9.11</t>
  </si>
  <si>
    <t>3.9.12</t>
  </si>
  <si>
    <t>3.9.13</t>
  </si>
  <si>
    <t>punto eléctrico (2 interruptores y 6 tomacorrientes)</t>
  </si>
  <si>
    <t>3.9.14</t>
  </si>
  <si>
    <t>3.9.15</t>
  </si>
  <si>
    <t>3.9.16</t>
  </si>
  <si>
    <t>3.9.17</t>
  </si>
  <si>
    <t>SALON 301</t>
  </si>
  <si>
    <t>3.10.1</t>
  </si>
  <si>
    <t>3.10.2</t>
  </si>
  <si>
    <t>3.10.3</t>
  </si>
  <si>
    <t>3.10.4</t>
  </si>
  <si>
    <t>3.10.5</t>
  </si>
  <si>
    <t>3.10.6</t>
  </si>
  <si>
    <t>3.10.7</t>
  </si>
  <si>
    <t>3.10.8</t>
  </si>
  <si>
    <t>3.10.9</t>
  </si>
  <si>
    <t>3.10.10</t>
  </si>
  <si>
    <t>3.10.11</t>
  </si>
  <si>
    <t>3.10.12</t>
  </si>
  <si>
    <t>3.10.13</t>
  </si>
  <si>
    <t>3.10.14</t>
  </si>
  <si>
    <t>3.10.15</t>
  </si>
  <si>
    <t>3.10.16</t>
  </si>
  <si>
    <t>3.10.17</t>
  </si>
  <si>
    <t>PASILLO SALONES 300 Y 301</t>
  </si>
  <si>
    <t>3.11.1</t>
  </si>
  <si>
    <t>3.11.2</t>
  </si>
  <si>
    <t>3.11.3</t>
  </si>
  <si>
    <t>3.11.4</t>
  </si>
  <si>
    <t>3.11.5</t>
  </si>
  <si>
    <t>3.11.6</t>
  </si>
  <si>
    <t>3.11.7</t>
  </si>
  <si>
    <t>3.11.8</t>
  </si>
  <si>
    <t>3.11.9</t>
  </si>
  <si>
    <t>3.11.10</t>
  </si>
  <si>
    <t>3.11.11</t>
  </si>
  <si>
    <t>3.11.12</t>
  </si>
  <si>
    <t>3.11.13</t>
  </si>
  <si>
    <t>3.11.14</t>
  </si>
  <si>
    <t>3.11.15</t>
  </si>
  <si>
    <t>SALON 326 TELEMATICA</t>
  </si>
  <si>
    <t>3.12.1</t>
  </si>
  <si>
    <t>desmonte cielo raso existente, incluye acarreo</t>
  </si>
  <si>
    <t>3.12.2</t>
  </si>
  <si>
    <t>3.12.3</t>
  </si>
  <si>
    <t>3.12.4</t>
  </si>
  <si>
    <t>3.12.5</t>
  </si>
  <si>
    <t>Guardaescoba en vinilo</t>
  </si>
  <si>
    <t>3.12.6</t>
  </si>
  <si>
    <t>afinado de piso con cemento, carpincol y  marmolina</t>
  </si>
  <si>
    <t>3.12.7</t>
  </si>
  <si>
    <t>Piso en VINILO, incluye pegante.</t>
  </si>
  <si>
    <t>3.12.8</t>
  </si>
  <si>
    <t>retiro lámparas existentes incluye acarreo</t>
  </si>
  <si>
    <t>3.12.9</t>
  </si>
  <si>
    <t>3.12.10</t>
  </si>
  <si>
    <t>retiro de tableros existentes</t>
  </si>
  <si>
    <t>3.12.11</t>
  </si>
  <si>
    <t>3.12.12</t>
  </si>
  <si>
    <t>retiro tubería 1/2" existente</t>
  </si>
  <si>
    <t>3.12.13</t>
  </si>
  <si>
    <t>Regata sobre muro</t>
  </si>
  <si>
    <t>3.12.14</t>
  </si>
  <si>
    <t>Suministro e instalación TABLERO DISTRIBUCION BIFÁSICO 12 Ctos (TGC) TQ-CP-125A Schneider. Incluye protecciones termomagnéticas según diseño (1x15A, 1x20A, 1x30A, 2x30A). Debe entregarse etiquetado indicando los circuitos que maneja y demas normas Retie.</t>
  </si>
  <si>
    <t>3.12.15</t>
  </si>
  <si>
    <t xml:space="preserve">ALIMENTADOR TRIFILAR desde TGP (existente en pasillo) hasta el tablero TLT. Conductores en cable de cobre aislado 2#8F + 1#8N + 1#8T AWG libre de halógenos. Incluye tubería canaleta plástica Dexson 40x25mm  instalada desde el tablero del pasillo hasta el tablero TLT (EMT y PVC donde sea necesario), con sus respectivos accesorios (ángulos internos, externos y planos, curvas, uniones). Mano de obra donde sea necesario de: regata, entubado, resane, cableado, aparateado, aseo. Incluir protección 2x50A en el tablero TGP. </t>
  </si>
  <si>
    <t>3.12.16</t>
  </si>
  <si>
    <t>Punto eléctrico</t>
  </si>
  <si>
    <t>3.12.17</t>
  </si>
  <si>
    <t>3.12.18</t>
  </si>
  <si>
    <t>3.12.19</t>
  </si>
  <si>
    <t xml:space="preserve">Pintura en vinilo tres manos muro </t>
  </si>
  <si>
    <t>3.12.20</t>
  </si>
  <si>
    <t>SALON 328 AUDIOVISUALES</t>
  </si>
  <si>
    <t>3.13.1</t>
  </si>
  <si>
    <t>3.13.2</t>
  </si>
  <si>
    <t>Demolición guardaescoba existente incluye acarreo</t>
  </si>
  <si>
    <t>3.13.3</t>
  </si>
  <si>
    <t>3.13.4</t>
  </si>
  <si>
    <t>3.13.5</t>
  </si>
  <si>
    <t>3.13.6</t>
  </si>
  <si>
    <t>Reposición de canaleta para cableado dañada durante la intervensión</t>
  </si>
  <si>
    <t>3.13.7</t>
  </si>
  <si>
    <t>3.13.8</t>
  </si>
  <si>
    <t>SALON 331 LABORATORIO SISTEMAS LÓGICOS</t>
  </si>
  <si>
    <t>3.14.1</t>
  </si>
  <si>
    <t>3.14.2</t>
  </si>
  <si>
    <t>3.14.3</t>
  </si>
  <si>
    <t>3.14.4</t>
  </si>
  <si>
    <t>3.14.5</t>
  </si>
  <si>
    <t>3.14.6</t>
  </si>
  <si>
    <t>3.14.7</t>
  </si>
  <si>
    <t>3.14.8</t>
  </si>
  <si>
    <t>Punto eléctrico (18 tomacorrientes y 2 interruptores)</t>
  </si>
  <si>
    <t>3.14.9</t>
  </si>
  <si>
    <t>Pintura en vinilo tres manos muro y cielo</t>
  </si>
  <si>
    <t>3.14.10</t>
  </si>
  <si>
    <t>3,15</t>
  </si>
  <si>
    <t>3.15.1</t>
  </si>
  <si>
    <t>3.15.2</t>
  </si>
  <si>
    <t>3.15.3</t>
  </si>
  <si>
    <t>3.15.4</t>
  </si>
  <si>
    <t>3.15.5</t>
  </si>
  <si>
    <t>3.15.6</t>
  </si>
  <si>
    <t>3.15.7</t>
  </si>
  <si>
    <t>3.15.8</t>
  </si>
  <si>
    <t>3.15.9</t>
  </si>
  <si>
    <t>Punto eléctrico (14 tomacorrientes y 2 interruptores)</t>
  </si>
  <si>
    <t>3.15.10</t>
  </si>
  <si>
    <t>3.15.11</t>
  </si>
  <si>
    <t>3.15.12</t>
  </si>
  <si>
    <t>3.15.13</t>
  </si>
  <si>
    <t>MANTENIMIENTO Y ADECUACIONES INSTALACIONES FACULTAD DE CIENCIAS CONTABLES, ECONOMICAS Y ADMINISTRATIVAS</t>
  </si>
  <si>
    <t>4.1</t>
  </si>
  <si>
    <t>ELÉCTRICOS</t>
  </si>
  <si>
    <t>4.1.1</t>
  </si>
  <si>
    <t>Bombillos LED de 7W de rosca para bloques p3 y p2, corredores del piso 1 al 4</t>
  </si>
  <si>
    <t>4.1.2</t>
  </si>
  <si>
    <t>Retiro de lámparas existentes tipo bala en el pasillo del segundo piso del bloque p1 y cafetería</t>
  </si>
  <si>
    <t>4.1.3</t>
  </si>
  <si>
    <t>Suministro e instalación lámparas tipo bala (Rosca) en el pasillo del segundo piso del bloque p1 y cafetetía</t>
  </si>
  <si>
    <t>4.2.1</t>
  </si>
  <si>
    <t>Limpieza a chorro de presion menor sobre muros fachadas bloques P1 y P2, incluye andamios certificado, equipo para trabajo en alturas y obras preliminares</t>
  </si>
  <si>
    <t>4.2.2</t>
  </si>
  <si>
    <t>Revitada juntas de muro,incluye aplicacion de  mezcla bloque 1 y bloque 2, andamio certificado y equipo para trabajo en alturas</t>
  </si>
  <si>
    <t>4.2.3</t>
  </si>
  <si>
    <t>Suministro e instalacion de Hidrofugo, Sika transparente 10 años, incluye herramineta y mano de obra</t>
  </si>
  <si>
    <t>4.2.4</t>
  </si>
  <si>
    <t>Suministro e instalacion de pintura gis basalto,incluye andamio certificado y equipo para trabajo en alturas</t>
  </si>
  <si>
    <t>4.2.5</t>
  </si>
  <si>
    <t>sellos ventaneria, incluye andamio certificado y equipo para trabajo en alturas</t>
  </si>
  <si>
    <t>MANTENIMIENTO Y ADECUACIONES INSTALACIONES FACULTAD DE CIENCIAS NATRURALES, EXACTAS Y DE LA EDUCACIÓN</t>
  </si>
  <si>
    <t>MANTENIMIENTO GENERAL</t>
  </si>
  <si>
    <t>AULA MAXIMA</t>
  </si>
  <si>
    <t>5.1.1</t>
  </si>
  <si>
    <t>desmonte cubierta existente, incluye andamio certificado, equipo para trabajo en alturas y acarreo</t>
  </si>
  <si>
    <t>5.1.2</t>
  </si>
  <si>
    <t>Protección de cubiertas destapadas utilizando un plástico transparente calibre 6 de ancho = 8 m.</t>
  </si>
  <si>
    <t>5.1.3</t>
  </si>
  <si>
    <t>Suministro e instalación teja asbesto cemento #6, incluye ganchos y andamio certificado</t>
  </si>
  <si>
    <t>5.1.4</t>
  </si>
  <si>
    <t>suministro e instalación caballete asbesto cemento, incluye amarras y andamio certificado</t>
  </si>
  <si>
    <t>5.1.5</t>
  </si>
  <si>
    <t>suministro e instalación canal de aguas lluvias en lámina galvanizada calibre 22, incluye andamio certificado y equipo para trabajo en alturas</t>
  </si>
  <si>
    <t>5.1.6</t>
  </si>
  <si>
    <t xml:space="preserve">Pintura en vinilo tipo 1 a tres manos sobre muros y cielo, incluye andamio certificado y equipo para trabajo en alturas </t>
  </si>
  <si>
    <t>FACHADA RESTAURANTE ESTUDIANTIL</t>
  </si>
  <si>
    <t>5.2.1</t>
  </si>
  <si>
    <t>Rasqueteo, resane y lijada de muros, incluye andamio metálico tubular y equipo para trabajos en alturas</t>
  </si>
  <si>
    <t>5.2.2</t>
  </si>
  <si>
    <t>Demolición de alfajías en concreto, incluye retiro de escombros, andamios y equipo para trabajos en alturas</t>
  </si>
  <si>
    <t>5.2.3</t>
  </si>
  <si>
    <t>Alfajías en concreto de 21 Mpa de ancho 0,5m, incluye andamio metálico tubular y equipo para trabajos en alturas</t>
  </si>
  <si>
    <t>5.2.4</t>
  </si>
  <si>
    <t>pintura en esmalte sobre baranda de la rotonda del tercer piso</t>
  </si>
  <si>
    <t>5.2.5</t>
  </si>
  <si>
    <t>Reposición láminas de policarbonato sobre cubierta de restaurante estudiantil</t>
  </si>
  <si>
    <t>5.2.6</t>
  </si>
  <si>
    <t>Pintura Koraza a dos manos en muros , incluye andamio metálico tubular y equipo para trabajos en alturas</t>
  </si>
  <si>
    <t>SALA 1 LABORATORIO DE IDIOMAS</t>
  </si>
  <si>
    <t>5.3.1</t>
  </si>
  <si>
    <t>desmonte cielo raso existente, incluye andamio certificado y equipo para trabajo en alturas</t>
  </si>
  <si>
    <t>5.3.2</t>
  </si>
  <si>
    <t>5.3.3</t>
  </si>
  <si>
    <t>5.3.4</t>
  </si>
  <si>
    <t>canal de aguas lluvias en lámina galvanizada calibre 22, incluye andamio certificado y equipo para trabajo en alturas</t>
  </si>
  <si>
    <t>5.3.5</t>
  </si>
  <si>
    <t>Pintura en vinilo tres manos sobre muro incluye andamio certificado y equipo para trabajo en alturas</t>
  </si>
  <si>
    <t>SALA 2 LABORATORIO DE IDIOMAS</t>
  </si>
  <si>
    <t>5.4.1</t>
  </si>
  <si>
    <t>5.4.2</t>
  </si>
  <si>
    <t>5.4.3</t>
  </si>
  <si>
    <t>5.4.4</t>
  </si>
  <si>
    <t>5.4.5</t>
  </si>
  <si>
    <t>MANTENIMIENTO DE FACULTAD DE EDUCACIÓN</t>
  </si>
  <si>
    <t>VARIOS</t>
  </si>
  <si>
    <t>5.5.1</t>
  </si>
  <si>
    <t>Excavación a mano en tierra para bases de máquinas gimnasio parque principal</t>
  </si>
  <si>
    <t>m3</t>
  </si>
  <si>
    <t>5.5.2</t>
  </si>
  <si>
    <t>solado de limpieza en concreto de 2000 PSI para bases de máquinas gimnasio parque principal</t>
  </si>
  <si>
    <t>5.5.3</t>
  </si>
  <si>
    <t>concreto de 3000 PSI para bases de máquinas gimnasio parque principal</t>
  </si>
  <si>
    <t>5.5.4</t>
  </si>
  <si>
    <t>losa en concreto de 3000 PSI para gimnasio parque principal, incluye malla electrosoldada calibre 4</t>
  </si>
  <si>
    <t>5.5.5</t>
  </si>
  <si>
    <t>domo de 4.8*1.7m en estructura de hierro de 2*1 rectangular para marcos y relleno en tubería de 1" calibre 18, con soportes a pared en tubería de 1"1/4.  Policarbonato rematado en aluminio profesional y U-P68, cintqa micro perforada, sellos a pared en cinta asfáltica</t>
  </si>
  <si>
    <t>5.5.6</t>
  </si>
  <si>
    <t>domo de 3.2*1.5m en estructura de hierro de 2*1 rectangular para marcos y relleno en tubería de 1" calibre 18, con soportes a pared en tubería de 1"1/4.  Policarbonato rematado en aluminio profesional y U-P68, cintqa micro perforada, sellos a pared en cinta asfáltica</t>
  </si>
  <si>
    <t>5.5.7</t>
  </si>
  <si>
    <t>domo de 2.5*1m en estructura de hierro de 2*1 rectangular para marcos y relleno en tubería de 1" calibre 18, con soportes a pared en tubería de 1"1/4.  Policarbonato rematado en aluminio profesional y U-P68, cintqa micro perforada, sellos a pared en cinta asfáltica</t>
  </si>
  <si>
    <t>5.5.8</t>
  </si>
  <si>
    <t>domo de 1.5*1m en estructura de hierro de 2*1 rectangular para marcos y relleno en tubería de 1" calibre 18, con soportes a pared en tubería de 1"1/4.  Policarbonato rematado en aluminio profesional y U-P68, cintqa micro perforada, sellos a pared en cinta asfáltica</t>
  </si>
  <si>
    <t>5.5.9</t>
  </si>
  <si>
    <t>domo de 6.5*1.7m en estructura de hierro de 2*1 rectangular para marcos y relleno en tubería de 1" calibre 18, con soportes a pared en tubería de 1"1/4.  Policarbonato rematado en aluminio profesional y U-P68, cintqa micro perforada, sellos a pared en cinta asfáltica</t>
  </si>
  <si>
    <t>5.5.10</t>
  </si>
  <si>
    <t>Pintura Koraza a dos manos en muros , incluye andamio certificado y equipo para trabajos en alturas FACHADA LABORATORIOS FRENTE A IPET</t>
  </si>
  <si>
    <t>5.5.11</t>
  </si>
  <si>
    <t>Pintura Koraza a dos manos en muros , incluye andamio certificado y equipo para trabajos en alturas FACHADA LABORATORIOS FRENTE A UTB</t>
  </si>
  <si>
    <t>5.5.12</t>
  </si>
  <si>
    <t>pintura en esmalte sobre reja fachada principal, incluye anticorrosivo</t>
  </si>
  <si>
    <t>5.5.13</t>
  </si>
  <si>
    <t>muro doble cara en superboard de 8mm, incluye CINTA QUICK TAPE X90M  FIBRA VIDRIO, MASILLA PLASTICA, TORNILLOS PAMPHILLIPS 1" # 8, CANAL, PARAL LAM GALV. CAL 22, PINTURA EN VINILO TRES MANOS, andamio certificado y equipo para trabajo en alturas, para división en doctorado</t>
  </si>
  <si>
    <t>5.5.14</t>
  </si>
  <si>
    <t>Puerta de 0,9*2,1 en perfilería de aluminio de 1"*1", T77, T78, pisa vidrio U68, cerradura, tensores, vidrio de 4mm, en doctorado</t>
  </si>
  <si>
    <t>LUDICAS</t>
  </si>
  <si>
    <t>5.6.1</t>
  </si>
  <si>
    <t>Rasqueteo, resane y lijada de muros, incluye andamio certificado y equipo para trabajo en alturas</t>
  </si>
  <si>
    <t>5.6.2</t>
  </si>
  <si>
    <t>Pintura en vinilo tipo 1 a tres manos sobre muros interiores, incluye andamio y equipo para trabajo en alturas</t>
  </si>
  <si>
    <t>5.6.3</t>
  </si>
  <si>
    <t>Pintura Koraza a dos manos en muros , incluye andamio certificado y equipo para trabajo en alturas</t>
  </si>
  <si>
    <t>5.6.4</t>
  </si>
  <si>
    <t>5.6.5</t>
  </si>
  <si>
    <t>5.6.6</t>
  </si>
  <si>
    <t>5.6.7</t>
  </si>
  <si>
    <t>5.6.8</t>
  </si>
  <si>
    <t xml:space="preserve">CENTRO DE GESTIÓN DE LAS COMUNICACIONES </t>
  </si>
  <si>
    <t>5.7.1</t>
  </si>
  <si>
    <t>Demolición piso existente mas mortero, incluye acarreo</t>
  </si>
  <si>
    <t>5.7.2</t>
  </si>
  <si>
    <t>5.7.3</t>
  </si>
  <si>
    <t>Suministro e instalación de baldosa en vinilo, incluye pegante</t>
  </si>
  <si>
    <t>5.7.4</t>
  </si>
  <si>
    <t>Demolición guardaescoba existente, incluye acarreo</t>
  </si>
  <si>
    <t>5.7.5</t>
  </si>
  <si>
    <t>guardaescoba en vinilo</t>
  </si>
  <si>
    <t>5.7.6</t>
  </si>
  <si>
    <t>5.7.7</t>
  </si>
  <si>
    <t>5.7.8</t>
  </si>
  <si>
    <t>DARCA</t>
  </si>
  <si>
    <t>5.8.1</t>
  </si>
  <si>
    <t>desmonte cielo raso existente, incluye acarreo, andamio y equipo para trabajo en alturas</t>
  </si>
  <si>
    <t>5.8.2</t>
  </si>
  <si>
    <t>Cielo falso en lámina PVC blanco de 5,95*0,25m y 10mm de espesor, incluye andamio y equipo para trabajo en alturas</t>
  </si>
  <si>
    <t>5.8.3</t>
  </si>
  <si>
    <t>instalación de luminarias tipo bala existentes</t>
  </si>
  <si>
    <t>5.8.4</t>
  </si>
  <si>
    <t>instalación de luminarias tipo panel existentes</t>
  </si>
  <si>
    <t>5.8.5</t>
  </si>
  <si>
    <t>suministro e instalación de canal de aguas lluvias en lamina galvanizada calibre 22 fachada principal DARCA, incluye andamio certificado y equipo para trabajo en alturas</t>
  </si>
  <si>
    <t>5.8.6</t>
  </si>
  <si>
    <t>bajante de aguas lluvias en tubo PVC de 4" fachada principal DARCA, incluye andamio certificado y equipo para trabajo en alturas</t>
  </si>
  <si>
    <t>5.8.7</t>
  </si>
  <si>
    <t>pintura en esmalte sobre bajante y canal de aguas lluvias fachada principal DARCA</t>
  </si>
  <si>
    <t>REMODELACIÓN TOTAL BAÑOS CORREDOR TICS</t>
  </si>
  <si>
    <t>5.9.1</t>
  </si>
  <si>
    <t>Demolición enchape cerámico y acarreo</t>
  </si>
  <si>
    <t>5.9.2</t>
  </si>
  <si>
    <t>Demolición muro en concreto divisiones inodoros, incluye acarreo</t>
  </si>
  <si>
    <t>5.9.3</t>
  </si>
  <si>
    <t>5.9.4</t>
  </si>
  <si>
    <t>regata sobre muro y acarreo</t>
  </si>
  <si>
    <t>5.9.5</t>
  </si>
  <si>
    <t>Retiro tubería existente, incluye acarreo</t>
  </si>
  <si>
    <t>INSTALACIONES SANITARIAS</t>
  </si>
  <si>
    <t>5.10.1</t>
  </si>
  <si>
    <t>5.10.2</t>
  </si>
  <si>
    <t>5.10.3</t>
  </si>
  <si>
    <t>5.10.4</t>
  </si>
  <si>
    <t>5.10.5</t>
  </si>
  <si>
    <t>5.10.6</t>
  </si>
  <si>
    <t>5.10.7</t>
  </si>
  <si>
    <t>INSTALACIONES HIDRAULICAS</t>
  </si>
  <si>
    <t>5.11.1</t>
  </si>
  <si>
    <t>suministro e instalación Tubería PVC 1/2" Presión, incluye soldadura PVC y limpiador PVC 760</t>
  </si>
  <si>
    <t>5.11.2</t>
  </si>
  <si>
    <t>5.11.3</t>
  </si>
  <si>
    <t>Suministro e instalación válvula de cierre de 1/2", incluye adaptador M presión 1/2", cinta teflón 10m y caja PVC con tapa</t>
  </si>
  <si>
    <t>INSTALACIONES ELECTRICAS</t>
  </si>
  <si>
    <t>5.12.1</t>
  </si>
  <si>
    <t>5.12.2</t>
  </si>
  <si>
    <t>5.12.3</t>
  </si>
  <si>
    <t xml:space="preserve">retiro tubería PVC de 1/2" existente </t>
  </si>
  <si>
    <t>5.12.4</t>
  </si>
  <si>
    <t>APARATOS SANITARIOS</t>
  </si>
  <si>
    <t>5.13.1</t>
  </si>
  <si>
    <t>5.13.2</t>
  </si>
  <si>
    <t>Suministro e instalación sanitario línea media</t>
  </si>
  <si>
    <t>5.13.3</t>
  </si>
  <si>
    <t>ACABADOS</t>
  </si>
  <si>
    <t>5.14.1</t>
  </si>
  <si>
    <t>Enchape cerámica 20*30 1 calidad, incluye pegacor blanco corona, waipe y cemento blaco</t>
  </si>
  <si>
    <t>5.14.2</t>
  </si>
  <si>
    <t>5.14.3</t>
  </si>
  <si>
    <t>5.14.4</t>
  </si>
  <si>
    <t xml:space="preserve">Divisiones Baterías sanitarias en ELE de 0,9+1,33*1,95 en perfilería de aluminio de 1"*1", T77, T78, enchape F06.  Incluye un lateral, al frente una puerta de 0,6*7,95 con su respectivo pasador, manija y un fijo de 0,32*1,95 </t>
  </si>
  <si>
    <t>MANTENIMIENTO Y ADECUACIONES INSTALACIONES DEL CLAUSTRO DE SANTO DOMINGO</t>
  </si>
  <si>
    <t>INTERIORES PATIOS BOLIVAR Y SANTANDER SEGUNDO PISO</t>
  </si>
  <si>
    <t>6.1.1</t>
  </si>
  <si>
    <t>Pintura en vinilo tres manos muro y aleros</t>
  </si>
  <si>
    <t>6.1.2</t>
  </si>
  <si>
    <t>Pintura en esmalte para puerta/ventana en madera</t>
  </si>
  <si>
    <t>6.1.3</t>
  </si>
  <si>
    <t xml:space="preserve">Pintura en esmalte para baranda </t>
  </si>
  <si>
    <t>INTERIORES PATIOS BOLIVAR Y SANTANDER PRIMER PISO</t>
  </si>
  <si>
    <t>6.2.1</t>
  </si>
  <si>
    <t>6.2.2</t>
  </si>
  <si>
    <t>6.2.3</t>
  </si>
  <si>
    <t>Pintura en esmalte para rejas</t>
  </si>
  <si>
    <t>INTERIORES PATIO VALENCIA SEGUNDO PISO</t>
  </si>
  <si>
    <t>6.3.1</t>
  </si>
  <si>
    <t>6.3.2</t>
  </si>
  <si>
    <t>INTERIORES PATIO VALENCIA PRIMER PISO</t>
  </si>
  <si>
    <t>6.4.1</t>
  </si>
  <si>
    <t>6.4.2</t>
  </si>
  <si>
    <t>AREA DE ACCESO Y CIRCULACIÓN PATIO TRES SEGUNDO PISO</t>
  </si>
  <si>
    <t>6.5.1</t>
  </si>
  <si>
    <t>Pintura en vinilo a tres manos sobre aleros, incluye andamio certificado y equipo para trabajo en alturas</t>
  </si>
  <si>
    <t>6.5.2</t>
  </si>
  <si>
    <t>6.5.3</t>
  </si>
  <si>
    <t>6.5.4</t>
  </si>
  <si>
    <t>Pintura en esmalte sobre canales y bajantes, incluye andamio certificado y equipo para trabajo en alturas</t>
  </si>
  <si>
    <t>AREA DE ACCESO Y CIRCULACIÓN PATIO TRES PRIMER PISO</t>
  </si>
  <si>
    <t>6.6.1</t>
  </si>
  <si>
    <t>Pintura en vinilo a tres manos sobre cornizas, incluye andamio certificado y equipo para trabajo en alturas</t>
  </si>
  <si>
    <t>INTERIORES PATIO TRES SEGUNDO PISO</t>
  </si>
  <si>
    <t>6.7.1</t>
  </si>
  <si>
    <t>6.7.2</t>
  </si>
  <si>
    <t>INTERIORES PATIO TRES PRIMER PISO</t>
  </si>
  <si>
    <t>6.8.1</t>
  </si>
  <si>
    <t>6.8.2</t>
  </si>
  <si>
    <t>6.8.3</t>
  </si>
  <si>
    <t>AREA DE ACCESO Y CIRCULACIÓN PATIO CUATRO SEGUNDO PISO</t>
  </si>
  <si>
    <t>6.9.1</t>
  </si>
  <si>
    <t>Pintura en vinilo tres manos sobre aleros incluye andamio certificado y equipo para trabajo en alturas</t>
  </si>
  <si>
    <t>6.9.2</t>
  </si>
  <si>
    <t>6.9.3</t>
  </si>
  <si>
    <t>6.9.4</t>
  </si>
  <si>
    <t>6.9.5</t>
  </si>
  <si>
    <t>Pintura en esmalte sobre canales y bajantes, incluye andamio certificado y equipo para trabajos en alturas</t>
  </si>
  <si>
    <t>AREA DE ACCESO Y CIRCULACIÓN PATIO CUATRO PRIMER PISO</t>
  </si>
  <si>
    <t>CARPINTERIA MADERA</t>
  </si>
  <si>
    <t>restauración de puertas en cedro de buena calidad, incluye reposición de tableros, chapa de seguridad y pintura en oficina de control disciplinario y salones del 107-111</t>
  </si>
  <si>
    <t>MANTENIMIENTO Y ADECUACIONES INSTALACIONES EL CARMEN</t>
  </si>
  <si>
    <t>INTERIORES JARDIN DE LOS GERANIOS SEGUNDO PISO</t>
  </si>
  <si>
    <t>7.1.1</t>
  </si>
  <si>
    <t>7.1.2</t>
  </si>
  <si>
    <t>Pintura en esmalte para puerta/ventana en madera, incluye andamio metálico tubular</t>
  </si>
  <si>
    <t>7.1.3</t>
  </si>
  <si>
    <t>7.1.4</t>
  </si>
  <si>
    <t>Pintura en barniz sobre puertas y ventanas</t>
  </si>
  <si>
    <t>BAÑOS FORMACION INTEGRAL</t>
  </si>
  <si>
    <t>7.2.1</t>
  </si>
  <si>
    <t>7.2.2</t>
  </si>
  <si>
    <t>7.2.3</t>
  </si>
  <si>
    <t>7.2.4</t>
  </si>
  <si>
    <t xml:space="preserve">Retiro tubería existente </t>
  </si>
  <si>
    <t>7.2.5</t>
  </si>
  <si>
    <t>7.2.6</t>
  </si>
  <si>
    <t>7.2.7</t>
  </si>
  <si>
    <t>7.2.8</t>
  </si>
  <si>
    <t>7.2.9</t>
  </si>
  <si>
    <t>7.2.10</t>
  </si>
  <si>
    <t>7.2.11</t>
  </si>
  <si>
    <t>7.2.12</t>
  </si>
  <si>
    <t>7.2.13</t>
  </si>
  <si>
    <t>7.2.14</t>
  </si>
  <si>
    <t>7.2.15</t>
  </si>
  <si>
    <t>7.2.16</t>
  </si>
  <si>
    <t>7.2.17</t>
  </si>
  <si>
    <t>7.2.18</t>
  </si>
  <si>
    <t>7.2.19</t>
  </si>
  <si>
    <t>Cielo falso en superboard con dilataciones, incluye cinta Quick Tape, sika joind compound, sika imper mur, junta sika rod, sika joint free, canal, paral lamina galv. 24, Perfil D Omega, chazos expansivos, pintura vinilo tres manos y andamio metálico tubular</t>
  </si>
  <si>
    <t>7.2.20</t>
  </si>
  <si>
    <t>BAÑO HOMBRES CAFETIN</t>
  </si>
  <si>
    <t>7.3.1</t>
  </si>
  <si>
    <t>7.3.2</t>
  </si>
  <si>
    <t>7.3.3</t>
  </si>
  <si>
    <t>7.3.4</t>
  </si>
  <si>
    <t>7.3.5</t>
  </si>
  <si>
    <t>7.3.6</t>
  </si>
  <si>
    <t>7.3.7</t>
  </si>
  <si>
    <t>7.3.8</t>
  </si>
  <si>
    <t>7.3.9</t>
  </si>
  <si>
    <t>7.3.10</t>
  </si>
  <si>
    <t>7.3.11</t>
  </si>
  <si>
    <t>7.3.12</t>
  </si>
  <si>
    <t>7.3.13</t>
  </si>
  <si>
    <t>7.3.14</t>
  </si>
  <si>
    <t>7.3.15</t>
  </si>
  <si>
    <t>7.3.16</t>
  </si>
  <si>
    <t>Suministro e instalación sanitario avanti</t>
  </si>
  <si>
    <t>7.3.17</t>
  </si>
  <si>
    <t>7.3.18</t>
  </si>
  <si>
    <t>7.3.19</t>
  </si>
  <si>
    <t>7.3.20</t>
  </si>
  <si>
    <t>7.3.21</t>
  </si>
  <si>
    <t>BAÑO DAMAS CAFETIN</t>
  </si>
  <si>
    <t>7.4.1</t>
  </si>
  <si>
    <t>7.4.2</t>
  </si>
  <si>
    <t>7.4.3</t>
  </si>
  <si>
    <t>7.4.4</t>
  </si>
  <si>
    <t>7.4.5</t>
  </si>
  <si>
    <t>7.4.6</t>
  </si>
  <si>
    <t>7.4.7</t>
  </si>
  <si>
    <t>7.4.8</t>
  </si>
  <si>
    <t>7.4.9</t>
  </si>
  <si>
    <t>7.4.10</t>
  </si>
  <si>
    <t>7.4.11</t>
  </si>
  <si>
    <t>7.4.12</t>
  </si>
  <si>
    <t>7.4.13</t>
  </si>
  <si>
    <t>7.4.14</t>
  </si>
  <si>
    <t>7.4.15</t>
  </si>
  <si>
    <t>7.4.16</t>
  </si>
  <si>
    <t>7.4.17</t>
  </si>
  <si>
    <t>7.4.18</t>
  </si>
  <si>
    <t>7.4.19</t>
  </si>
  <si>
    <t>7.4.20</t>
  </si>
  <si>
    <t>7.4.21</t>
  </si>
  <si>
    <t>INTERIORES JARDIN DE LOS GERANIOS PRIMER PISO</t>
  </si>
  <si>
    <t>7.5.1</t>
  </si>
  <si>
    <t>7.5.2</t>
  </si>
  <si>
    <t>7.5.3</t>
  </si>
  <si>
    <t>7.5.4</t>
  </si>
  <si>
    <t>Pintura en barniz</t>
  </si>
  <si>
    <t>INTERIORES PATIO LAS PALMERAS SEGUNDO PISO</t>
  </si>
  <si>
    <t>7.6.1</t>
  </si>
  <si>
    <t>7.6.2</t>
  </si>
  <si>
    <t>7.6.3</t>
  </si>
  <si>
    <t>INTERIORES PATIO LAS PALMERAS PRIMER PISO</t>
  </si>
  <si>
    <t>7.7.1</t>
  </si>
  <si>
    <t>7.7.2</t>
  </si>
  <si>
    <t>7.7.3</t>
  </si>
  <si>
    <t>INTERIORES JARDIN BIBLIOTECA SEGUNDO PISO</t>
  </si>
  <si>
    <t>7.8.1</t>
  </si>
  <si>
    <t>7.8.2</t>
  </si>
  <si>
    <t>7.8.3</t>
  </si>
  <si>
    <t>INTERIORES JARDIN BIBLIOTECA PRIMER PISO</t>
  </si>
  <si>
    <t>7.9.1</t>
  </si>
  <si>
    <t>7.9.2</t>
  </si>
  <si>
    <t>7.9.3</t>
  </si>
  <si>
    <t>AREA DE ACCESO Y CIRCULACIÓN BIBLIOTECA EL CARMEN SEGUNDO PISO</t>
  </si>
  <si>
    <t>7.10.1</t>
  </si>
  <si>
    <t>7.10.2</t>
  </si>
  <si>
    <t>7.10.3</t>
  </si>
  <si>
    <t>Pintura en esmalte sobre canales y bajantes, incluye andamio metálico tubular y equipo para trabajos en alturas</t>
  </si>
  <si>
    <t>7.10.4</t>
  </si>
  <si>
    <t>Pintura en esmalte sobre barandas</t>
  </si>
  <si>
    <t>AREA DE ACCESO Y CIRCULACIÓN BIBLIOTECA EL CARMEN PRIMER PISO</t>
  </si>
  <si>
    <t>7.11.1</t>
  </si>
  <si>
    <t>7.11.2</t>
  </si>
  <si>
    <t>INTERIORES BIBLIOTECA EL CARMEN SEGUNDO PISO</t>
  </si>
  <si>
    <t>7.12.1</t>
  </si>
  <si>
    <t>7.12.2</t>
  </si>
  <si>
    <t>7.12.3</t>
  </si>
  <si>
    <t>7.12.4</t>
  </si>
  <si>
    <t>INTERIORES BIBLIOTECA EL CARMEN PRIMER PISO</t>
  </si>
  <si>
    <t>7.13.1</t>
  </si>
  <si>
    <t>7.13.2</t>
  </si>
  <si>
    <t>7.13.3</t>
  </si>
  <si>
    <t>CARPINTERÍA EN MADERA</t>
  </si>
  <si>
    <t>7.14.1</t>
  </si>
  <si>
    <t>Fabricación e instalación de ventanas en cedro de buena calidad de 1,2*2,2m, inferior tablero en madera y superior vidrio de 4mm con pisavidrios y pintura</t>
  </si>
  <si>
    <t>7.14.2</t>
  </si>
  <si>
    <t>Fabricación e instalación de puerta en cedro de buena calidad de 1,3*2,6m, inferior tablero en madera y superior vidrio de 4mm con pisavidrios, pintura y chapa de seguridad, en el departamento de Lingüística</t>
  </si>
  <si>
    <t>7.14.3</t>
  </si>
  <si>
    <t>restauración de puertas en cedro de buena calidad, incluye reposición de tableros, chapa de seguridad y pintura en salón 211 y oficina de literatura</t>
  </si>
  <si>
    <t>7.14.4</t>
  </si>
  <si>
    <t>restauración de ventana exterior en cedro de buena calidad de 1.2*2.5 inferior tablero madera y superior vidrio de 4mm con pisavidrio, incluye pintura en salón 212</t>
  </si>
  <si>
    <t>7.14.5</t>
  </si>
  <si>
    <t>restauración de ventana en cedro de buena calidad de 1.6*2 inferior tablero madera y superior vidrio de 4mm con pisavidrio, incluye pintura en salón 102</t>
  </si>
  <si>
    <t>7.14.6</t>
  </si>
  <si>
    <t>Arreglo enchape Sala Gabriel García Marquez, incluye lámina de triplex 4mm, sellador, molduras y tintilla</t>
  </si>
  <si>
    <t>COLUMNAS LADRILLO OCTOGONAL</t>
  </si>
  <si>
    <t>7.15.1</t>
  </si>
  <si>
    <t>Reposición ladrillo octogonal en columnas, incluye pilares en chanul 15*15, acarreo y bote de escombros</t>
  </si>
  <si>
    <t>MANTENIMIENTO Y ADECUACIONES INSTALACIONES CASA ROSADA</t>
  </si>
  <si>
    <t>INTERIORES PATIO 1 SEGUNDO PISO</t>
  </si>
  <si>
    <t>8.1.1</t>
  </si>
  <si>
    <t>Pintura en vinilo tres manos sobre muros, incluye andamio certificado y equipo para trabajo en alturas</t>
  </si>
  <si>
    <t>8.1.2</t>
  </si>
  <si>
    <t>Pintura en barniz, sobre puertas y ventanas</t>
  </si>
  <si>
    <t>8.1.3</t>
  </si>
  <si>
    <t>Pintura en esmalte sobre madera llena, para puertas y ventanas</t>
  </si>
  <si>
    <t>8.1.4</t>
  </si>
  <si>
    <t>INTERIORES PATIO 1 PRIMER PISO</t>
  </si>
  <si>
    <t>8.2.1</t>
  </si>
  <si>
    <t>8.2.2</t>
  </si>
  <si>
    <t>INTRIORES PATIO 2 SEGUNDO PISO</t>
  </si>
  <si>
    <t>8.3.1</t>
  </si>
  <si>
    <t>8.3.2</t>
  </si>
  <si>
    <t>INTERIORES PATIO 2 PRIMER PISO</t>
  </si>
  <si>
    <t>8.4.1</t>
  </si>
  <si>
    <t>8.4.2</t>
  </si>
  <si>
    <t>PISO CORREDOR PATIO 2 SEGUNDO PISO</t>
  </si>
  <si>
    <t>8.5.1</t>
  </si>
  <si>
    <t>8.5.2</t>
  </si>
  <si>
    <t>mortero de nivelación 1:3 de 4cm de espesor</t>
  </si>
  <si>
    <t>8.5.3</t>
  </si>
  <si>
    <t>MANTENIMIENTO Y ADECUACIONES INSTALACIONES CDU</t>
  </si>
  <si>
    <t>BAÑOS PUBLICOS HOMBRES</t>
  </si>
  <si>
    <t>9.1.1</t>
  </si>
  <si>
    <t>9.1.2</t>
  </si>
  <si>
    <t>9.1.3</t>
  </si>
  <si>
    <t>9.1.4</t>
  </si>
  <si>
    <t>9.1.5</t>
  </si>
  <si>
    <t>9.1.6</t>
  </si>
  <si>
    <t>9.1.7</t>
  </si>
  <si>
    <t>9.1.8</t>
  </si>
  <si>
    <t>9.1.9</t>
  </si>
  <si>
    <t>9.1.10</t>
  </si>
  <si>
    <t>9.1.11</t>
  </si>
  <si>
    <t>9.1.12</t>
  </si>
  <si>
    <t>9.1.13</t>
  </si>
  <si>
    <t>9.1.14</t>
  </si>
  <si>
    <t>9.1.15</t>
  </si>
  <si>
    <t>9.1.16</t>
  </si>
  <si>
    <t>9.1.17</t>
  </si>
  <si>
    <t>9.1.18</t>
  </si>
  <si>
    <t>9.1.19</t>
  </si>
  <si>
    <t>9.1.20</t>
  </si>
  <si>
    <t>9.1.21</t>
  </si>
  <si>
    <t>9.1.22</t>
  </si>
  <si>
    <t>9.1.23</t>
  </si>
  <si>
    <t>9.1.24</t>
  </si>
  <si>
    <t>9.1.25</t>
  </si>
  <si>
    <t>Suministro e instalación ducha sencilla</t>
  </si>
  <si>
    <t>9.1.26</t>
  </si>
  <si>
    <t>9.1.27</t>
  </si>
  <si>
    <t>9.1.28</t>
  </si>
  <si>
    <t>Desmonte cielo falso existente, incluye andamio certificado</t>
  </si>
  <si>
    <t>9.1.29</t>
  </si>
  <si>
    <t>9.1.30</t>
  </si>
  <si>
    <t>Pintura en vinilo tres manos muros</t>
  </si>
  <si>
    <t>BAÑOS PUBLICOS DAMAS</t>
  </si>
  <si>
    <t>9.2.1</t>
  </si>
  <si>
    <t>9.2.2</t>
  </si>
  <si>
    <t>9.2.3</t>
  </si>
  <si>
    <t>9.2.4</t>
  </si>
  <si>
    <t>9.2.5</t>
  </si>
  <si>
    <t>9.2.6</t>
  </si>
  <si>
    <t>9.2.7</t>
  </si>
  <si>
    <t>9.2.8</t>
  </si>
  <si>
    <t>9.2.9</t>
  </si>
  <si>
    <t>9.2.10</t>
  </si>
  <si>
    <t>9.2.11</t>
  </si>
  <si>
    <t>9.2.12</t>
  </si>
  <si>
    <t>9.2.13</t>
  </si>
  <si>
    <t>9.2.14</t>
  </si>
  <si>
    <t>9.2.15</t>
  </si>
  <si>
    <t>9.2.16</t>
  </si>
  <si>
    <t>9.2.17</t>
  </si>
  <si>
    <t>9.2.18</t>
  </si>
  <si>
    <t>9.2.19</t>
  </si>
  <si>
    <t>9.2.20</t>
  </si>
  <si>
    <t>9.2.21</t>
  </si>
  <si>
    <t>9.2.22</t>
  </si>
  <si>
    <t>9.2.23</t>
  </si>
  <si>
    <t>9.2.24</t>
  </si>
  <si>
    <t>9.2.25</t>
  </si>
  <si>
    <t>9.2.26</t>
  </si>
  <si>
    <t>9.2.27</t>
  </si>
  <si>
    <t>9.2.28</t>
  </si>
  <si>
    <t>9.2.29</t>
  </si>
  <si>
    <t>FACHADAS AREA ADMINISTRATIVA</t>
  </si>
  <si>
    <t>9.3.1</t>
  </si>
  <si>
    <t>Pintura Koraza a dos manos en muros , incluye andamio certificado y equipo para trabajos en alturas</t>
  </si>
  <si>
    <t>9.3.2</t>
  </si>
  <si>
    <t>9.3.3</t>
  </si>
  <si>
    <t>Pintura en esmalte sobre lámina llena</t>
  </si>
  <si>
    <t>AREA DE KARATE</t>
  </si>
  <si>
    <t>9.4.1</t>
  </si>
  <si>
    <t>9.4.2</t>
  </si>
  <si>
    <t>9.4.3</t>
  </si>
  <si>
    <t>9.4.4</t>
  </si>
  <si>
    <t>Pintura en esmalte sobre marco metálico de 1*2,2m</t>
  </si>
  <si>
    <t>9.4.5</t>
  </si>
  <si>
    <t>Pintura en esmalte sobre nave metálica de 1*2,2m</t>
  </si>
  <si>
    <t>9.4.6</t>
  </si>
  <si>
    <t>9.4.7</t>
  </si>
  <si>
    <t>9.4.8</t>
  </si>
  <si>
    <t>Desmonte de cubierta en teja de asbesto cemento, incluye acarreo y bote de escombros</t>
  </si>
  <si>
    <t>9.4.9</t>
  </si>
  <si>
    <t>GB</t>
  </si>
  <si>
    <t>9.4.10</t>
  </si>
  <si>
    <t>9.4.11</t>
  </si>
  <si>
    <t>9.4.12</t>
  </si>
  <si>
    <t>suministro e instalación canal aguas lluvias en lámina galvanizada calibre 22</t>
  </si>
  <si>
    <t>9.4.13</t>
  </si>
  <si>
    <t>suministro e instalación bajante aguas lluvias en Tubo PVC de 4"</t>
  </si>
  <si>
    <t>COLISEO TULCAN</t>
  </si>
  <si>
    <t>9.5.1</t>
  </si>
  <si>
    <t>9.5.2</t>
  </si>
  <si>
    <t>9.5.3</t>
  </si>
  <si>
    <t>9.5.4</t>
  </si>
  <si>
    <t>9.5.5</t>
  </si>
  <si>
    <t>9.5.6</t>
  </si>
  <si>
    <t>Pintura en esmalte sobre barandas tubo 2-3 líneas más parales, incluye anticorrosivo</t>
  </si>
  <si>
    <t>9.5.7</t>
  </si>
  <si>
    <t>9.5.8</t>
  </si>
  <si>
    <t>Puerta met. lámina cal. 16, 2.1x1.0 m incl. marco, anticorrosivo, pintura y chapa</t>
  </si>
  <si>
    <t>POLIDEPORTIVO CANCHA 1 Y 2</t>
  </si>
  <si>
    <t>9.6.1</t>
  </si>
  <si>
    <t>9.6.2</t>
  </si>
  <si>
    <t>Pintura esmalte sobre malla eslabonada 2,1/2-2", incluye anticorrosivo</t>
  </si>
  <si>
    <t>ACCESO PRINCIPAL</t>
  </si>
  <si>
    <t>9.7.1</t>
  </si>
  <si>
    <t>9.7.2</t>
  </si>
  <si>
    <t>9.7.3</t>
  </si>
  <si>
    <t>9.7.4</t>
  </si>
  <si>
    <t>9.7.5</t>
  </si>
  <si>
    <t>9.7.6</t>
  </si>
  <si>
    <t>9.7.7</t>
  </si>
  <si>
    <t>CANAL DE DESAGÜE PORTERIA</t>
  </si>
  <si>
    <t>9.8.1</t>
  </si>
  <si>
    <t>Demolición contrapiso de 10 cm de espesor, incluye acarreo</t>
  </si>
  <si>
    <t>9.8.2</t>
  </si>
  <si>
    <t>Excavacióm de tierra a mano</t>
  </si>
  <si>
    <t>9.8.3</t>
  </si>
  <si>
    <t>Solado en conreto de 14MPa de 0,07m de espesor</t>
  </si>
  <si>
    <t>9.8.4</t>
  </si>
  <si>
    <t>Muro ladrillo soga</t>
  </si>
  <si>
    <t>9.8.5</t>
  </si>
  <si>
    <t>Repello muro impermeable 1:3</t>
  </si>
  <si>
    <t>9.8.6</t>
  </si>
  <si>
    <t>Suministro e instalación de rejilla en hierro D=1/2", E=1/2", 1X0.30m</t>
  </si>
  <si>
    <t>9.8.7</t>
  </si>
  <si>
    <t>KIOSKO DE AIKIDO</t>
  </si>
  <si>
    <t>9.9.1</t>
  </si>
  <si>
    <t>9.9.2</t>
  </si>
  <si>
    <t xml:space="preserve">Desmonte de caballete en teja de barro, incluye acarreo y bote de escombros </t>
  </si>
  <si>
    <t>9.9.3</t>
  </si>
  <si>
    <t>Cambio estructura de Guadua, incluye inmunizada y pintada</t>
  </si>
  <si>
    <t>9.9.4</t>
  </si>
  <si>
    <t>9.9.5</t>
  </si>
  <si>
    <t>MANTENIMIENTO Y ADECUACIONES INSTALACIONES UNIDAD DE SALUD</t>
  </si>
  <si>
    <t>CIRCULACIÓN PATIO 1 SEGUNDO PISO</t>
  </si>
  <si>
    <t>10.1.1</t>
  </si>
  <si>
    <t>Pintura en vinilo a tres manos sobre muros, incluye andamio certificado y equipo para trabajo en alturas</t>
  </si>
  <si>
    <t>10.1.2</t>
  </si>
  <si>
    <t>pintura en esmalte sobre barandas</t>
  </si>
  <si>
    <t>10.1.3</t>
  </si>
  <si>
    <t>pintura en esmalte sobre madera llena para puertas y ventanas</t>
  </si>
  <si>
    <t>10.1.4</t>
  </si>
  <si>
    <t>pintura en esmalte sobre canales y bajantes, incluye andamio certificado y equipo para trabajo en alturas</t>
  </si>
  <si>
    <t>10.1.5</t>
  </si>
  <si>
    <t>repinte en esmalte subre guardaescobas</t>
  </si>
  <si>
    <t>10.1.6</t>
  </si>
  <si>
    <t>pintura en esmalte sobre rejas, incluye andamio certificado y equipo para trabajo en alturas</t>
  </si>
  <si>
    <t>CIRCULACIÓN PATIO 1 PRIMER PISO</t>
  </si>
  <si>
    <t>10.2.1</t>
  </si>
  <si>
    <t>Pintura en vinilo a tres manos, incluye andamio metálico tubular</t>
  </si>
  <si>
    <t>10.2.2</t>
  </si>
  <si>
    <t>pintura en esmalte sobre madera llena, incluye andamio metálico tubular</t>
  </si>
  <si>
    <t>10.2.3</t>
  </si>
  <si>
    <t>pintura en esmalte sobre canales y bajantes, incluye andamio metálico tubular</t>
  </si>
  <si>
    <t>10.2.4</t>
  </si>
  <si>
    <t>10.2.5</t>
  </si>
  <si>
    <t>pintura en esmalte sobre rejas, incluye andamio metálico tubular</t>
  </si>
  <si>
    <t>10.3.1</t>
  </si>
  <si>
    <t>10.3.2</t>
  </si>
  <si>
    <t>10.3.3</t>
  </si>
  <si>
    <t>demolición cielo falso esterilla en archivo historias clínicas y archivo 101, incluye acarreo, bote de escombros y andamio certificado</t>
  </si>
  <si>
    <t>10.3.4</t>
  </si>
  <si>
    <t>Cielo falso en superboard, incluye cinta Quick Tape, sika joind compound, sika imper mur, junta sika rod, sika joint free, canal, paral lamina galv. 24, Perfil D Omega, chazos expansivos, pintura vinilo tres manos y andamio Certificado y equipo para trabajo en alturas</t>
  </si>
  <si>
    <t>10.3.5</t>
  </si>
  <si>
    <t>10.3.6</t>
  </si>
  <si>
    <t>10.3.7</t>
  </si>
  <si>
    <t>10.4.1</t>
  </si>
  <si>
    <t>10.4.2</t>
  </si>
  <si>
    <t>10.4.3</t>
  </si>
  <si>
    <t>demolición cielo falso esterilla, incluye acarreo, bote de escombros y andamio metálico tubular</t>
  </si>
  <si>
    <t>10.4.4</t>
  </si>
  <si>
    <t>10.4.5</t>
  </si>
  <si>
    <t>pintura en esmalte sobre barandas, incluye andamio metálico tubular</t>
  </si>
  <si>
    <t>10.4.6</t>
  </si>
  <si>
    <t>10.4.7</t>
  </si>
  <si>
    <t>10.4.8</t>
  </si>
  <si>
    <t>Alfajìa en concreto de 15 a 20 cm de ancho, incluye andamio metálico tubular</t>
  </si>
  <si>
    <t>10.5.1</t>
  </si>
  <si>
    <t>Fabricación e instalación puertas doble nave en cedro, mitad inferior tablero en madera, mitad superior en vidrio 4mm con pisavidrio y contra nave de almacen 201, puerta exterior fisioterapia 2, dirección puerta balcón</t>
  </si>
  <si>
    <t>10.5.2</t>
  </si>
  <si>
    <t>restauración de puertas en cedro de buena calidad, incluye reposición de tableros, chapa de seguridad y pintura en oficina de control disciplinario y oficina 105, auditoría de cuentas médicas (2)</t>
  </si>
  <si>
    <t>10.5.3</t>
  </si>
  <si>
    <t>Fabricación e instalación de ventanas en cedro de buena calidad de 1,2*2,2m, inferior tablero en madera y superior vidrio de 4mm con pisavidrios y pintura en bodega 1 segundo piso patio 1, auditoría de cuentas médicas, subdirección científica, centro cableado Ventana exterior a patio 2, Bodega área de tecnología Ventana exterior a patio 2</t>
  </si>
  <si>
    <t>10.6.1</t>
  </si>
  <si>
    <t>Canal de aguas lluvias en lámina galvanizada calibre 22, incluye andamio certificado y equipo para trabajo en alturas, para patio trasero según indicación del área de mantenimiento</t>
  </si>
  <si>
    <t>10.6.2</t>
  </si>
  <si>
    <t>10.6.3</t>
  </si>
  <si>
    <t>Sardenel de concreto 2000 PSI impermeable de 20*20cm en la base de la fachada posterior al patio 1</t>
  </si>
  <si>
    <t>MANTENIMIENTO Y ADECUACIONES INSTALACIONES DE LA FACULTAD DE ARTES</t>
  </si>
  <si>
    <t>CIRCULACIÓN PATIO 3 SEGUNDO NIVEL</t>
  </si>
  <si>
    <t>11.1.1</t>
  </si>
  <si>
    <t>Pintura en vinilo a tres manos, incluye andamio certificado</t>
  </si>
  <si>
    <t>11.1.2</t>
  </si>
  <si>
    <t>pintura en esmalte sobre barandas, incluye andamio certificado</t>
  </si>
  <si>
    <t>11.1.3</t>
  </si>
  <si>
    <t>pintura en esmalte sobre madera llena para puertas y ventanas, incluye andamio certificado</t>
  </si>
  <si>
    <t>11.1.4</t>
  </si>
  <si>
    <t>pintura en esmalte sobre canales y bajantes, incluye andamio certificado</t>
  </si>
  <si>
    <t>11.1.5</t>
  </si>
  <si>
    <t>11.1.6</t>
  </si>
  <si>
    <t>demolición cielo falso esterilla, incluye acarreo, bote de escombros y andamio certificado</t>
  </si>
  <si>
    <t>11.1.7</t>
  </si>
  <si>
    <t>cielo falso en superboard, incluye cinta quick Tape, masilla plástica, tornillos Pamphillips 1" # 8, canal, paral  lámina galvanizada calibre 24 + perfil D Omega + chazos Exp. Estuco semiplástico (listo), Pintura en vinilo a tres manos y andamio certificado</t>
  </si>
  <si>
    <t>11.1.8</t>
  </si>
  <si>
    <t>pintura en esmalte sobre madera lineal, incluye andamio certificado</t>
  </si>
  <si>
    <t>11.1.9</t>
  </si>
  <si>
    <t>pintura en esmalte sobre rejas, incluye andamio certificado</t>
  </si>
  <si>
    <t>CIRCULACIÓN PATIO 3 PRIMER NIVEL</t>
  </si>
  <si>
    <t>11.2.1</t>
  </si>
  <si>
    <t>11.2.2</t>
  </si>
  <si>
    <t>11.2.3</t>
  </si>
  <si>
    <t>11.2.4</t>
  </si>
  <si>
    <t>11.2.5</t>
  </si>
  <si>
    <t>cielo falso en superboard, incluye CINTA QUICK TAPE, MASILLA PLASTICA, TORNILLOS PAMPHILLIPS 1" # 8, CANAL, PARAL LAM. GALV. CAL 24 + PERFIL D OMEGA + CHAZOS EXP., STUCO SEMIPLASTICO(LISTO), Pintura en vinilo a tres manos y andamio certificado</t>
  </si>
  <si>
    <t>11.2.6</t>
  </si>
  <si>
    <t>11.2.7</t>
  </si>
  <si>
    <t>PALOMERA</t>
  </si>
  <si>
    <t>11.3.1</t>
  </si>
  <si>
    <t>Pintura en vinilo tipo 1 a tres manos sobre cornizas, incluye andamio certificado</t>
  </si>
  <si>
    <t>11.4.1</t>
  </si>
  <si>
    <t>11.4.2</t>
  </si>
  <si>
    <t>11.4.3</t>
  </si>
  <si>
    <t>11.4.4</t>
  </si>
  <si>
    <t>11.4.5</t>
  </si>
  <si>
    <t>11.5.1</t>
  </si>
  <si>
    <t>11.5.2</t>
  </si>
  <si>
    <t>demolición piso existente en baldosa y mortero, incluye acarreo para secretaría general, oficina departamento de música y secretaría artes plásticas</t>
  </si>
  <si>
    <t>11.5.3</t>
  </si>
  <si>
    <t>11.5.4</t>
  </si>
  <si>
    <t>11.5.5</t>
  </si>
  <si>
    <t>11.5.6</t>
  </si>
  <si>
    <t>11.5.7</t>
  </si>
  <si>
    <t>11.5.8</t>
  </si>
  <si>
    <t>11.5.9</t>
  </si>
  <si>
    <t>INTERIORES PATIO 3 SEGUNDO PISO</t>
  </si>
  <si>
    <t>11.6.1</t>
  </si>
  <si>
    <t>11.6.2</t>
  </si>
  <si>
    <t>11.6.3</t>
  </si>
  <si>
    <t>Desmonte cielo falso existente, incluye acarreo, bote de escombros y andamio certificado</t>
  </si>
  <si>
    <t>11.6.4</t>
  </si>
  <si>
    <t>INTERIORES PATIO 3 PRIMER PISO</t>
  </si>
  <si>
    <t>11.7.1</t>
  </si>
  <si>
    <t>11.7.2</t>
  </si>
  <si>
    <t>11.7.3</t>
  </si>
  <si>
    <t>11.7.4</t>
  </si>
  <si>
    <t>BAÑOS HOMBRES PATIO 2 PRIMER PISO</t>
  </si>
  <si>
    <t>11.8.1</t>
  </si>
  <si>
    <t>11.8.2</t>
  </si>
  <si>
    <t>11.8.3</t>
  </si>
  <si>
    <t>11.8.4</t>
  </si>
  <si>
    <t>11.8.5</t>
  </si>
  <si>
    <t>11.8.6</t>
  </si>
  <si>
    <t>11.8.7</t>
  </si>
  <si>
    <t>11.8.8</t>
  </si>
  <si>
    <t>11.8.9</t>
  </si>
  <si>
    <t>11.8.10</t>
  </si>
  <si>
    <t>11.8.11</t>
  </si>
  <si>
    <t>11.8.12</t>
  </si>
  <si>
    <t>11.8.13</t>
  </si>
  <si>
    <t>11.8.14</t>
  </si>
  <si>
    <t>11.8.15</t>
  </si>
  <si>
    <t>11.8.16</t>
  </si>
  <si>
    <t>11.8.17</t>
  </si>
  <si>
    <t>11.8.18</t>
  </si>
  <si>
    <t>11.8.19</t>
  </si>
  <si>
    <t>11.8.20</t>
  </si>
  <si>
    <t>11.8.21</t>
  </si>
  <si>
    <t>11.8.22</t>
  </si>
  <si>
    <t>11.8.23</t>
  </si>
  <si>
    <t>11.8.24</t>
  </si>
  <si>
    <t>11.8.25</t>
  </si>
  <si>
    <t>11.8.26</t>
  </si>
  <si>
    <t>11.8.27</t>
  </si>
  <si>
    <t>11.8.28</t>
  </si>
  <si>
    <t>11.8.29</t>
  </si>
  <si>
    <t>BAÑOS DAMAS PATIO 2 PRIMER PISO</t>
  </si>
  <si>
    <t>11.9.1</t>
  </si>
  <si>
    <t>11.9.2</t>
  </si>
  <si>
    <t>11.9.3</t>
  </si>
  <si>
    <t>11.9.4</t>
  </si>
  <si>
    <t>11.9.5</t>
  </si>
  <si>
    <t>11.9.6</t>
  </si>
  <si>
    <t>11.9.7</t>
  </si>
  <si>
    <t>11.9.8</t>
  </si>
  <si>
    <t>11.9.9</t>
  </si>
  <si>
    <t>11.9.10</t>
  </si>
  <si>
    <t>11.9.11</t>
  </si>
  <si>
    <t>11.9.12</t>
  </si>
  <si>
    <t>11.9.13</t>
  </si>
  <si>
    <t>11.9.14</t>
  </si>
  <si>
    <t>11.9.15</t>
  </si>
  <si>
    <t>11.9.16</t>
  </si>
  <si>
    <t>11.9.17</t>
  </si>
  <si>
    <t>11.9.18</t>
  </si>
  <si>
    <t>11.9.19</t>
  </si>
  <si>
    <t>11.9.20</t>
  </si>
  <si>
    <t>11.9.21</t>
  </si>
  <si>
    <t>11.9.22</t>
  </si>
  <si>
    <t>11.9.23</t>
  </si>
  <si>
    <t>11.9.24</t>
  </si>
  <si>
    <t>11.9.25</t>
  </si>
  <si>
    <t>11.9.26</t>
  </si>
  <si>
    <t>11.9.27</t>
  </si>
  <si>
    <t>11.9.28</t>
  </si>
  <si>
    <t>11.10.1</t>
  </si>
  <si>
    <t>Fabricación e instalación de ventanas en cedro de buena calidad de 1,2*2,2m, inferior tablero en madera y superior vidrio de 4mm con pisavidrios y pintura, para salon 103 y sala de sistemas 201</t>
  </si>
  <si>
    <t>MANTENIMIENTO Y ADECUACIONES INSTALACIONES DE LA CASA MOSQUERA</t>
  </si>
  <si>
    <t>MANTENIMIENTO,RESTAURACION Y RECUPERACION DE CUBIERTA</t>
  </si>
  <si>
    <t>12.1.1</t>
  </si>
  <si>
    <t>Desmonte de la cubierta, la cual comprende las sgtes actividades: Desmonte de teja de barro por tramos para ser arrumada en el primer piso, para su posterior reutilización; desmonte y acarreo de caña brava existente; acarreo de escombros; andamios y equipos de protección para trabajos en alturas.</t>
  </si>
  <si>
    <t>12.1.2</t>
  </si>
  <si>
    <t>Desmonte de caballete en teja de barro, incluye desmonte de mortero de pega existente, andamios, equipos acarreo y bajada al primer piso.</t>
  </si>
  <si>
    <t>12.1.3</t>
  </si>
  <si>
    <t>Suministro e instalación de teja de asbesto cemento colonial española, dimensiones 1,34 x 1,05, incluye ganchos para su fijación, andamios y equipo.</t>
  </si>
  <si>
    <t>12.1.4</t>
  </si>
  <si>
    <t>Instalación de teja de barro desmontada en el items No 1 sobre la teja española, instalando canal y tapa,incluye acarreo del primer piso a la cubierta y reposición de aproximadamente  8 tejas por cada metro cuadrado.</t>
  </si>
  <si>
    <t>12.1.5</t>
  </si>
  <si>
    <t>Instalación de manto edil 3 mm sobre cumbrera de la teja española, ancho= 0,50 m, incluye riego de asfalto de liga y pegado en caliente.</t>
  </si>
  <si>
    <t>12.1.6</t>
  </si>
  <si>
    <t>Construcción de caballete en teja de barro igual a la existente, pegado con mortero 1:3 el cual se debe aplicar antisol para su respectivo curado</t>
  </si>
  <si>
    <t>12.1.7</t>
  </si>
  <si>
    <t>12.1.8</t>
  </si>
  <si>
    <t>Suministro e instalación de correas de 2" x 5" en madera chanul inmunizada con  merulex, incluye andamios y accesorios.</t>
  </si>
  <si>
    <t>12.1.9</t>
  </si>
  <si>
    <t>Reacomodo de madera existente e inmunización de estructura en madera existente, incluye tornilleria.</t>
  </si>
  <si>
    <t>12.1.10</t>
  </si>
  <si>
    <t>Revoque en mortero 1:3  bajo teja de asbesto cemento en los aleros donde se realicen cambios de cubierta</t>
  </si>
  <si>
    <t>12.1.11</t>
  </si>
  <si>
    <t>Solapa metálica en lamina calibre 26 pintada en anticorrosivo gris, fijada a la pared con clavos de 3", desarrollo 80 cm</t>
  </si>
  <si>
    <t>12.1.12</t>
  </si>
  <si>
    <t>Desmonte, mantenimiento, pintura y reinstalación de canal en lámina existente para revoque de aleros</t>
  </si>
  <si>
    <t>12.1.13</t>
  </si>
  <si>
    <t>pintura de aleros 1,2 m de ancho promedio</t>
  </si>
  <si>
    <t>12.1.14</t>
  </si>
  <si>
    <t>Reparación de cielo rasos  afectados por trabajos de cubierta</t>
  </si>
  <si>
    <t>12.1.15</t>
  </si>
  <si>
    <t>Reparación de aleros  afectados por trabajos de cubierta, ancho promedio 1,20 mts.</t>
  </si>
  <si>
    <t>Ml</t>
  </si>
  <si>
    <t>12.1.16</t>
  </si>
  <si>
    <t>Bote de escombros</t>
  </si>
  <si>
    <t>M3</t>
  </si>
  <si>
    <t>12.1.17</t>
  </si>
  <si>
    <t>Aseo general de la obra</t>
  </si>
  <si>
    <t>GLOBAL</t>
  </si>
  <si>
    <t>12.1.18</t>
  </si>
  <si>
    <t>Construccion de limahoya en lamina galvanizada</t>
  </si>
  <si>
    <t>MANTENIMIENTO Y ADECUACIONES INSTALACIONES DEL ARCHIVO HISTORICO</t>
  </si>
  <si>
    <t>13.1.1</t>
  </si>
  <si>
    <t>Pintura barnez baranda en madera, patio 2,(incluye pasamanos,tornos viga inferior).</t>
  </si>
  <si>
    <t>13.1.2</t>
  </si>
  <si>
    <t>Pintura barnez de puertas en madera</t>
  </si>
  <si>
    <t>13.1.3</t>
  </si>
  <si>
    <t>Pintura barnez de ventanas en madera</t>
  </si>
  <si>
    <t>13.1.4</t>
  </si>
  <si>
    <t>pintura barnez columnas en madera</t>
  </si>
  <si>
    <t>13.1.5</t>
  </si>
  <si>
    <t>Protección de archivos en áreas de intervención utilizando un plástico transparente calibre 6 de ancho = 8 m.</t>
  </si>
  <si>
    <t>13.1.6</t>
  </si>
  <si>
    <t>Pintura muros en vinilo tipo I, tres capas</t>
  </si>
  <si>
    <t>13.1.7</t>
  </si>
  <si>
    <t>Demolición repello existente, inclutye acarreo y bote de escombros</t>
  </si>
  <si>
    <t>13.1.8</t>
  </si>
  <si>
    <t>repello impermeable 1:3 sobre muro</t>
  </si>
  <si>
    <t>13.1.9</t>
  </si>
  <si>
    <t>Estuco muros</t>
  </si>
  <si>
    <t>13.1.10</t>
  </si>
  <si>
    <t>Pintura de cielo raso , vinilo tipo I, tres manos.</t>
  </si>
  <si>
    <t>13.1.11</t>
  </si>
  <si>
    <t>13.1.12</t>
  </si>
  <si>
    <t>13.1.13</t>
  </si>
  <si>
    <t>13.1.14</t>
  </si>
  <si>
    <t>pintura en esmalte sobre guardaescobas</t>
  </si>
  <si>
    <t>MANTENIMIENTO Y ADECUACIONES INSTALACIONES CUS ALFONSO LOPEZ</t>
  </si>
  <si>
    <t>14.1.1</t>
  </si>
  <si>
    <t>Pintura de muros en vinilo tipo I, tres manos.</t>
  </si>
  <si>
    <t>14.1.2</t>
  </si>
  <si>
    <t>Pintura de cielo raso en corredores y oficinas en  pintura vinilo tipo I, tres manos</t>
  </si>
  <si>
    <t>14.1.3</t>
  </si>
  <si>
    <t>Pintura ANTIBACTERIAL para consultorios</t>
  </si>
  <si>
    <t>14.1.4</t>
  </si>
  <si>
    <t>Pintura esmalte puertas y ventanas en lámina</t>
  </si>
  <si>
    <t>14.1.5</t>
  </si>
  <si>
    <t>14.1.6</t>
  </si>
  <si>
    <t>14.1.7</t>
  </si>
  <si>
    <t>14.2.1</t>
  </si>
  <si>
    <t>suministro e instalación Barra de seguridad piso pared en acero inoxidable para inodoro baño discapacitados</t>
  </si>
  <si>
    <t>14.2.2</t>
  </si>
  <si>
    <t>Suministro e instalación pasamanos de segurad en acero inoxidable para lavamanos baño discapacitados</t>
  </si>
  <si>
    <t>14.2.3</t>
  </si>
  <si>
    <t>Mesón en acero quirúrgico para cuarto frío</t>
  </si>
  <si>
    <t>14.2.4</t>
  </si>
  <si>
    <t>Poceta en acero inoxidable de 0,5*0,5*0,4m</t>
  </si>
  <si>
    <t>14.2.5</t>
  </si>
  <si>
    <t>Pasamanos en acero inoxidable para rampas de los pasillos</t>
  </si>
  <si>
    <t>14.2.6</t>
  </si>
  <si>
    <t>División cubículo de fisioterapia con tubo suspendido del celo falso y cortina</t>
  </si>
  <si>
    <t>PINTURA MUSEO DE HISTORIA NATURAL</t>
  </si>
  <si>
    <t>15.1.1</t>
  </si>
  <si>
    <t>Pintura vinilo tipo 1 a tres manos sobre muros de corredores, incluye resanes donde se requiera, andamio certificado y equipo para trabajo en alturas</t>
  </si>
  <si>
    <t>15.1.2</t>
  </si>
  <si>
    <t>Pintura vinilo tipo 1 a tres manos sobre muros de salones, incluye resanes donde se requiera, andamio certificado y equipo para trabajo en alturas</t>
  </si>
  <si>
    <t>15.1.3</t>
  </si>
  <si>
    <t>Pintura vinilo tipo 1 a tres manos sobre cielos, incluye resanes donde se requiera, andamio certificado y equipo para trabajo en alturas</t>
  </si>
  <si>
    <t>PISOS VRI</t>
  </si>
  <si>
    <t>15.2.1</t>
  </si>
  <si>
    <t>Demolición piso existente baldosa y mortero, incluye acarreo y bote de escombros</t>
  </si>
  <si>
    <t>15.2.2</t>
  </si>
  <si>
    <t>demolición guardaescoba existente, incluye acarreo y bote de escombros</t>
  </si>
  <si>
    <t>15.2.3</t>
  </si>
  <si>
    <t>15.2.4</t>
  </si>
  <si>
    <t>baldosa granito pulido 30*30</t>
  </si>
  <si>
    <t>15.2.5</t>
  </si>
  <si>
    <t xml:space="preserve">guardaescoba en granito pulido recto </t>
  </si>
  <si>
    <t>ADECUACIONES PARA INSTALACION DE COMPCTADORES</t>
  </si>
  <si>
    <t>15.3.1</t>
  </si>
  <si>
    <t>muro doble cara en superboard de 8mm, incluye CINTA QUICK TAPE X90M  FIBRA VIDRIO, MASILLA PLASTICA, TORNILLOS PAMPHILLIPS 1" # 8, CANAL, PARAL LAM GALV. CAL 22, PINTURA EN VINILO TRES MANOS, andamio certificado y equipo para trabajo en alturas, para división en auditorio</t>
  </si>
  <si>
    <t>15.3.2</t>
  </si>
  <si>
    <t>desmonte tarima en madera de 7*2m en auditorio, incluye acarreo y bote de escombros</t>
  </si>
  <si>
    <t>15.3.3</t>
  </si>
  <si>
    <t>Demolición repello existente en sala de líquidos donde va a ser biblioteca, inclutye acarreo y bote de escombros</t>
  </si>
  <si>
    <t>15.3.4</t>
  </si>
  <si>
    <t>15.3.5</t>
  </si>
  <si>
    <t>ADECUACIONES PARA SALA LUDICA</t>
  </si>
  <si>
    <t>15.4.1</t>
  </si>
  <si>
    <t>muro una cara en superboard de 10mm, incluye CINTA QUICK TAPE X90M  FIBRA VIDRIO, MASILLA PLASTICA, TORNILLOS PAMPHILLIPS 1" # 8, CANAL, PARAL LAM GALV. CAL 22, PINTURA EN VINILO TRES MANOS, andamio certificado y equipo para trabajo en alturas</t>
  </si>
  <si>
    <t>15.4.2</t>
  </si>
  <si>
    <t>MANTENIMIENTO Y ADECUACIONES INSTALACIONES EDIFICIO DAS</t>
  </si>
  <si>
    <t>16.1.1</t>
  </si>
  <si>
    <t>Pintura muros corredor, salones y oficinas en vinilo tipo I, tres capas</t>
  </si>
  <si>
    <t>16.1.2</t>
  </si>
  <si>
    <t>16.1.3</t>
  </si>
  <si>
    <t>Demolicion de repellos en mal estado, incluye acarreo y bote de escombros.</t>
  </si>
  <si>
    <t>16.1.4</t>
  </si>
  <si>
    <t>Repello muros, mortero 1:3</t>
  </si>
  <si>
    <t>16.1.5</t>
  </si>
  <si>
    <t>Pintura de muro cerramiento ,pintura koraza, tres manos</t>
  </si>
  <si>
    <t>16.1.6</t>
  </si>
  <si>
    <t>Estuco muro cerramiento</t>
  </si>
  <si>
    <t>16.1.7</t>
  </si>
  <si>
    <t>Pintura en esmalte sobre reja de cierre</t>
  </si>
  <si>
    <t>16.1.8</t>
  </si>
  <si>
    <t>Repello de alfagia</t>
  </si>
  <si>
    <t>16.1.9</t>
  </si>
  <si>
    <t>Pintura de alfagia, pintura koraza, tres manos</t>
  </si>
  <si>
    <t>MANTENIMIENTO Y ADECUACIONES INSTALACIONES FACULTAD DE CIENCIAS AGRARIAS SEDE LAS GUACAS</t>
  </si>
  <si>
    <t>17.1.1</t>
  </si>
  <si>
    <t>Reposición de tableta 20 x 10 cm, en corredores entre los diferentes bloques de aulas y demas dependencias de la facultad, incluye mortero de nivelación</t>
  </si>
  <si>
    <t>CUBIERTA CORREDORES</t>
  </si>
  <si>
    <t>17.2.1</t>
  </si>
  <si>
    <t>Rasqueteada, lijada y pintura de cielo raso en lámina metálica de estructura de cubierta y columnas, pintura anticorrosivo con wash-primer y acabado en esmalte.</t>
  </si>
  <si>
    <t>CIELO RASO PASILLOS AULAS</t>
  </si>
  <si>
    <t>17.3.1</t>
  </si>
  <si>
    <t>SALA DE SISTEMAS</t>
  </si>
  <si>
    <t>17.4.1</t>
  </si>
  <si>
    <t>Desmonte cielo existente, incluye acarreo andamio certificado y equipo para trabajo en alturas</t>
  </si>
  <si>
    <t>17.4.2</t>
  </si>
  <si>
    <t>17.4.3</t>
  </si>
  <si>
    <t>LAGUNA DE MADURACION</t>
  </si>
  <si>
    <t>17.5.1</t>
  </si>
  <si>
    <t>Limpieza de la laguna y remoción de lodos con motobomba de caudal</t>
  </si>
  <si>
    <t>MANTENIMIENTO Y ADECUACIONES INSTALACIONES SEDE SANTANDER DE QUILICHAO</t>
  </si>
  <si>
    <t>PINTURA CAMPUS CARVAJAL</t>
  </si>
  <si>
    <t>18.1.1</t>
  </si>
  <si>
    <t>Pintura en esmalte para puertas de madera</t>
  </si>
  <si>
    <t>18.1.2</t>
  </si>
  <si>
    <t>18.2.1</t>
  </si>
  <si>
    <t>desmonte cubierta existente en el área del hospital simulado del Campus Carvajal, incluye andamio certificado, equipo para trabajo en alturas y acarreo</t>
  </si>
  <si>
    <t>18.2.2</t>
  </si>
  <si>
    <t>18.2.3</t>
  </si>
  <si>
    <t>18.2.4</t>
  </si>
  <si>
    <t>CIELO FALSO</t>
  </si>
  <si>
    <t>18.3.1</t>
  </si>
  <si>
    <t>18.3.2</t>
  </si>
  <si>
    <t>Cielo falso del hospital simulado del Campus Carvajal en lámina PVC blanco de 5,95*0,25m y 10mm de espesor, incluye andamio y equipo para trabajo en alturas</t>
  </si>
  <si>
    <t>18.3.3</t>
  </si>
  <si>
    <t>suministro e instalación marco para luminaria tipo LED de 0.3*1.2m</t>
  </si>
  <si>
    <t>18.3.4</t>
  </si>
  <si>
    <t>SALON EXTERIOR ENTRADA PRINCIPAL</t>
  </si>
  <si>
    <t>18.4.1</t>
  </si>
  <si>
    <t>muro en ladrillo soga para cerramiento muros salón</t>
  </si>
  <si>
    <t>18.4.2</t>
  </si>
  <si>
    <t>18.4.3</t>
  </si>
  <si>
    <t>18.4.4</t>
  </si>
  <si>
    <t>suministro e instalación puerta y marco, en lámina calibre 20 con chapa de seguridad</t>
  </si>
  <si>
    <t>18.4.5</t>
  </si>
  <si>
    <t>punto eléctrico (1 interruptores y 2 tomacorrientes)</t>
  </si>
  <si>
    <t>18.4.6</t>
  </si>
  <si>
    <t>18.4.7</t>
  </si>
  <si>
    <t>COSTO DIRECTO TOTAL</t>
  </si>
  <si>
    <t>ADMINISTRACIÓN 18%</t>
  </si>
  <si>
    <t>UTILIDAD 5%</t>
  </si>
  <si>
    <t>IMPREVISTOS 2%</t>
  </si>
  <si>
    <t>AUI 25%</t>
  </si>
  <si>
    <t>COSTO DIRECTO +COSTO INDIRECTO</t>
  </si>
  <si>
    <t>IVA 19% SOBRE UTILIDAD 5%</t>
  </si>
  <si>
    <t>VALOR TOTAL</t>
  </si>
  <si>
    <t>Ing. Victor Hugo Rodriguez López</t>
  </si>
  <si>
    <t>Ing. Mauro Solarte Peña</t>
  </si>
  <si>
    <t>Coordinador área de Mantenimiento</t>
  </si>
  <si>
    <t xml:space="preserve">Área de Mantenimiento </t>
  </si>
  <si>
    <t>Universidad del Cauca</t>
  </si>
  <si>
    <t>OBRA ELECTRICA EN LA FACULTAD DE CIENCIAS AGRARIAS DE LA UNIVERSIDAD DEL CAUCA, PARA SUMINISTRO E INSTALACION DE REDES ELÉCTRICAS, VOZ Y DATOS, APANTALLAMIENTO OFICINAS ADMINISTRATIVAS Y SALA DE SISTEMAS, FIBRA ÓPTICA DESDE EL CENTRO DE CABLEADO PRINCIPAL HASTA EL LABORATORIO DE MADERAS Y DESDE BIBLIOTECAS HASTA PRODUCCIÓN, INCLUYE CANALIZACIÓN Y REPOSICIÓN EN CONCRETO, EXCAVACIÓN TERRENO NATURAL, TUBERÍA, ODF, CAJAS Y PRUEBAS REFLECTOMÉTRICAS.</t>
  </si>
  <si>
    <t>ANEXO B. PROPUESTA TECNO-ECONOMICA</t>
  </si>
  <si>
    <t>INSTALACIONES  ELECTRICAS</t>
  </si>
  <si>
    <t>Salida de emergencia en muro, incluye  tubería de 1/2", 3/4"  EMT, Caja 2x4" Galvanizada para EMT, accesorios, soportes, alambre  3#12AWG THHN, empalmes conectores de resorte, identificación de circuito</t>
  </si>
  <si>
    <t>Und</t>
  </si>
  <si>
    <t>Salida de letrero luminoso "SALIDA" en muro, incluye  tubería de 1/2", 3/4"  EMT, Caja 2x4" Galvanizada para EMT, accesorios, soportes, alambre  3#12AWG THHN, empalmes conectores de resorte, identificación de circuito</t>
  </si>
  <si>
    <t>Salida Interruptor sencillo  marca certificada-  incluye tubo conduit PVC  y EMT1/2" (o 3/4" o 1" cuando se requiera) con accesorios , cajas pvc  octogonales (cajas 2x4  y 4x 4 con suplemento cuando se requiera), Conductores en Cable  #12 Cu THHN - CENTELSA / CECSA - empalmes conectores de resorte</t>
  </si>
  <si>
    <t>Salida Interruptor doble  marca marca certificada-  incluye tubo conduit pvc 1/2" (o 3/4" o 1" cuando se requiera) con accesorios , cajas pvc  octogonales (cajas 2x4  y 4x 4 con suplemento cuando se requiera), Conductores en alambre  #12 Cu THHN - CENTELSA / CECSA - empalmes conectores de resorte tipo 3M Scotchlok</t>
  </si>
  <si>
    <t>Salida tomacorriente doble polo a tierra marca certificada_ NORMAL-Incluye marquillas identificación del circuito- tubo PVC 1/2" (o 3/4" o 1" cuando se requiera) o EMT con accesorios , caja PVC  ( 2x4  y 4x 4 con suplemento cuando se requiera),Conductores en alambre  #12 Cu THHN - CENTELSA / CECSA - empalmes conectores de resorte tipo 3M Scotchlok- por ducto metalico(sin suministo de ducto)</t>
  </si>
  <si>
    <r>
      <rPr>
        <sz val="10"/>
        <color theme="1"/>
        <rFont val="Arial"/>
        <family val="2"/>
      </rPr>
      <t xml:space="preserve">Salida tomacorriente REGULADO doble polo a tierra marca certificada tierra aislada color naranja, Incluye marquillas identificación del circuito- tubo PVC 1/2" (o 3/4" o 1" EMT cuando se requiera) con accesorios , caja PVC  ( 2x4  y 4x 4 con suplemento cuando se requiera),Conductores en </t>
    </r>
    <r>
      <rPr>
        <b/>
        <sz val="10"/>
        <color theme="1"/>
        <rFont val="Arial"/>
        <family val="2"/>
      </rPr>
      <t>CABLE</t>
    </r>
    <r>
      <rPr>
        <sz val="10"/>
        <color theme="1"/>
        <rFont val="Arial"/>
        <family val="2"/>
      </rPr>
      <t xml:space="preserve">  #12 Cu THHN - CENTELSA / CECSA - empalmes conectores de resorte tipo 3M Scotchlok-  por ducto metalico(sin suministo de ducto)</t>
    </r>
  </si>
  <si>
    <t>Extensión de circuitos en ALAMBRE 3#12  Cu THHN - CENTELSA / CECSA - por bandeja canastilla</t>
  </si>
  <si>
    <t>Mts</t>
  </si>
  <si>
    <t>Extensión de circuitos en CABLE 3#12 #12 Cu THHN - CENTELSA / CECSA -  por bandeja canastilla</t>
  </si>
  <si>
    <t>Suministro luminaria de emergencia ALENA 600L  con chasis moldeado e inyectado en termoplastico ABS , sistema de pulsador para verificacion de descarga, tensiones de operación 120 V- 60 Hz- con autonomia de 90 minutos, con 2 focos direccionales de alta eficiencia de luz LED de 2 W y 223 lumenes-  bateria libre de mantenimiento</t>
  </si>
  <si>
    <t>Instalacion  luminaria de emergencia  -  incluye  conectores de resorte</t>
  </si>
  <si>
    <t>Suministro luminaria "SALIDA EMERGENCIA" con chasis moldeado e inyectado en termoplastico ABS , sistema de pulsador para verificacion de descarga, tensiones de operación 120 V- 60 Hz- bateria libre de mantenimiento</t>
  </si>
  <si>
    <t>Instalacion  letrero "salida de emergencia " - incluye  conectores de resorte</t>
  </si>
  <si>
    <t>Suministro e Instalación Hilo de tierra en bandeja tipo malla #6 desnudo, incluye conectores para bandeja tipo malla</t>
  </si>
  <si>
    <t xml:space="preserve">Suministro e instalacion de ducto metalico con tapa y  compartimento 10 x 4 cm  adosado en pared- color blanco con pintura electrostatica- normar RETIE- para cableado de datos y fuerza </t>
  </si>
  <si>
    <t xml:space="preserve"> Suministro e Instalación Breaker de incrustar 1x15 o 1x20 Amp en tablero TA existente</t>
  </si>
  <si>
    <t>Desmonte de redes  existentes</t>
  </si>
  <si>
    <t>Glb</t>
  </si>
  <si>
    <t>Conexión de Ups y acometida a tablero minipragma circuitos regulados por ducto metalico cable Cu #8. con clavijas media vuelta de seguridad 4H- 20 A</t>
  </si>
  <si>
    <t>Construccion de sistema de puesta a tierra - 4 varillas de cobre 2,4 mts- soldadura exotermica-cable cobre #2- cola hasta tablero - rotura de piso- reconstruccion</t>
  </si>
  <si>
    <t>Pintura ocre tipo koraza para exteriores 3 manos</t>
  </si>
  <si>
    <t>1.20</t>
  </si>
  <si>
    <t>Resane , pintura interiores color extistente, 2 manos, Pintura tipo vinilo</t>
  </si>
  <si>
    <t>Aseo general obra</t>
  </si>
  <si>
    <t>SUBTOTAL</t>
  </si>
  <si>
    <t>INSTALACIONES VOZ Y DATOS</t>
  </si>
  <si>
    <t>Suministro e instalacion de de rack central abierto para 45 U, de 210 cm de altura en formato 19" para voz y datos, con organizadores verticales de rodillo (para protección de cable)</t>
  </si>
  <si>
    <t xml:space="preserve">Salida de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</si>
  <si>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Salida de VOZ Y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</si>
  <si>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Suministro e instalacion de cable UTP CAT 6A por ducto portacable  </t>
  </si>
  <si>
    <t>Suministro PACHCORD 1 metro en cableUTP cat 6A para puentes entre  swich y pachpanel</t>
  </si>
  <si>
    <t>Suministro PACHCORD- 3 metros  en cable UTP cat 6A conexión de los computadores</t>
  </si>
  <si>
    <t>Certificacion de puntos de VOZ Y DATOS</t>
  </si>
  <si>
    <t xml:space="preserve">SUBTOTAL </t>
  </si>
  <si>
    <t>SISTEMA DE APANTALLAMIENTO CONTRA DESCARGAS ATMOSFERICAS 2 BLOQUES</t>
  </si>
  <si>
    <t>Puntas captadora de aluminio tipo franklin 1mx16mm</t>
  </si>
  <si>
    <t xml:space="preserve">Platina sobre cubierta metalica para base de punta captadora </t>
  </si>
  <si>
    <t xml:space="preserve">Alambron de aluminio No 8 </t>
  </si>
  <si>
    <t>Cable de cobre 2 DD</t>
  </si>
  <si>
    <t xml:space="preserve">Soporte sobre cubierta metalica para alambron </t>
  </si>
  <si>
    <t xml:space="preserve">Soporte sobre columnas para alambron </t>
  </si>
  <si>
    <t>Grapa doble ala ( Sujecion tubo IMC 1")</t>
  </si>
  <si>
    <t>Grapa bimetalica</t>
  </si>
  <si>
    <t>Ducto PVC 1" X 3m</t>
  </si>
  <si>
    <t>3.10</t>
  </si>
  <si>
    <t>Ducto IMC 1" X 3m</t>
  </si>
  <si>
    <t>Varilla de Cu de 5/8" x 2,4m</t>
  </si>
  <si>
    <t>Resgistro 30x30x30cm</t>
  </si>
  <si>
    <t>Soldadura exotermica con tratamiento de terreno para conexión de bajantes a la varilla de coble</t>
  </si>
  <si>
    <t>Montaje e instalacion sistema de proteccion de desacargas atmosfericas según planos x edificio</t>
  </si>
  <si>
    <t xml:space="preserve"> instalacion de cable de Cu DD # 2 para SPT del apantallamiento - enterrado sin tuberia a 50 cm de profundidad</t>
  </si>
  <si>
    <t>FIBRA OPTICA</t>
  </si>
  <si>
    <t>Suministro Fibra optica 12 hilos SM ITU G- 652</t>
  </si>
  <si>
    <t>MT</t>
  </si>
  <si>
    <t>Tendido y adosado de fibra optica 12 hilos canalizado incluye Pruebas Reflectometricas</t>
  </si>
  <si>
    <t>Suministro caja legrand 6 puertos sc</t>
  </si>
  <si>
    <t>Instalación y armado caja legrand 6 puertos sc</t>
  </si>
  <si>
    <t>Fusiones de fibra monomodo en caja legrand sc</t>
  </si>
  <si>
    <t>Excavación en terreno natural, Incluye Relleno compactado con Material Seleccionado del Sitio al 95% P.M., colchon de arena 5 cm y cinta de señalización.</t>
  </si>
  <si>
    <t>Suministro e Instalación de Tubería Conduit PVC de 2" x 3 mt - Accesorios</t>
  </si>
  <si>
    <t>Caja electrica en concreto 50x50x50 de 3000 psi, norma RETIE</t>
  </si>
  <si>
    <t>Canalización en concreto y Reposición de Concreto &lt;=7 cm. De espesor - 3000 PSI</t>
  </si>
  <si>
    <t>4.10</t>
  </si>
  <si>
    <t>Suministro e instalación Pigtail</t>
  </si>
  <si>
    <t>Suministro e instalación gabinete de pared 5 UR</t>
  </si>
  <si>
    <t>Suministro de pareja de tranceiver 10/100/1000 monomodo simplex.</t>
  </si>
  <si>
    <t>TOTAL PROPUESTA ECONOMICA</t>
  </si>
  <si>
    <t>Firma Proponente</t>
  </si>
  <si>
    <t>OBJETO: OBRA CIVIL PARA EL MANTENIMIENTO Y ENLUCIMIENTO DE FACHADAS EXTERNAS DE LOS EDIFICIOS DE LA UNIVERSIDAD DEL CAUCA, UBICADOS EN EL SECTOR HISTÓRICO DE LA CIUDAD DE POPAYÁN – AÑO 2024</t>
  </si>
  <si>
    <t>SI</t>
  </si>
  <si>
    <t>UNIVERSIDAD DEL CAUCA - VICERRECTORÍA ADMINISTRATIVA</t>
  </si>
  <si>
    <t xml:space="preserve">COMITÉ TÉCNICO ASESOR </t>
  </si>
  <si>
    <t>CONVOCATORIA  PÚBLICA No. 003 DE 2024</t>
  </si>
  <si>
    <t>VERIFICACIÓN REQUISITOS TECNICOS HABILITANTES</t>
  </si>
  <si>
    <t>VALOR/ OBSERVACION</t>
  </si>
  <si>
    <t>2.4.</t>
  </si>
  <si>
    <t>PROPUESTA ECONOMICA</t>
  </si>
  <si>
    <t>Corrección Aritmetica</t>
  </si>
  <si>
    <t>VR. PROPUESTA CORREGIDA</t>
  </si>
  <si>
    <t>PUNTAJE VR. PROPUESTA</t>
  </si>
  <si>
    <t>ORDEN DE ELEGIBILIDAD</t>
  </si>
  <si>
    <t>PO</t>
  </si>
  <si>
    <t>MAX</t>
  </si>
  <si>
    <t>FORMULA</t>
  </si>
  <si>
    <t>MEDIA</t>
  </si>
  <si>
    <t>Of.validas</t>
  </si>
  <si>
    <t># PO</t>
  </si>
  <si>
    <t>TRM</t>
  </si>
  <si>
    <t>Decimales</t>
  </si>
  <si>
    <t>HEIMDALL SECURITY LTDA</t>
  </si>
  <si>
    <t>UNIÓN TEMPORAL UNITEL CC</t>
  </si>
  <si>
    <t>SERVAGRO LTDA</t>
  </si>
  <si>
    <t>A</t>
  </si>
  <si>
    <t>CALIFICACIÓN PERSONAL DE LA REGIÓN</t>
  </si>
  <si>
    <t>B</t>
  </si>
  <si>
    <t>C</t>
  </si>
  <si>
    <t>CALIFICACIÓN GRUPO POBLACIONAL</t>
  </si>
  <si>
    <t xml:space="preserve"> CALIFICACIÓN TOTAL</t>
  </si>
  <si>
    <t>SI / NO</t>
  </si>
  <si>
    <t>MEDIANA</t>
  </si>
  <si>
    <t>PROMEDIO</t>
  </si>
  <si>
    <t>DESVIACIÓN</t>
  </si>
  <si>
    <t>VR. BAJO</t>
  </si>
  <si>
    <t>Contratista Viceadmin</t>
  </si>
  <si>
    <t>LILA ALEJANDRA GARZÓN</t>
  </si>
  <si>
    <t>JORGE ADRINA MUÑOZ VELASCO</t>
  </si>
  <si>
    <t>MADRES CABEZA DE FAMILIA</t>
  </si>
  <si>
    <t>JOVENES PRIMER EMPLEO</t>
  </si>
  <si>
    <t>ADULTOS MAYORES PREPENSIONADOS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</si>
</sst>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0.00_-;\-* #,##0.00_-;_-* &quot;-&quot;_-;_-@"/>
    <numFmt numFmtId="165" formatCode="_-&quot;$&quot;* #,##0_-;\-&quot;$&quot;* #,##0_-;_-&quot;$&quot;* &quot;-&quot;??_-;_-@"/>
    <numFmt numFmtId="166" formatCode="&quot;$&quot;\ #,##0"/>
    <numFmt numFmtId="167" formatCode="&quot;$&quot;#,##0"/>
    <numFmt numFmtId="168" formatCode="0.0"/>
    <numFmt numFmtId="169" formatCode="_-&quot;$&quot;* #,##0_-;\-&quot;$&quot;* #,##0_-;_-&quot;$&quot;* &quot;-&quot;_-;_-@"/>
    <numFmt numFmtId="170" formatCode="&quot;$&quot;\ #,##0_);[Red]\(&quot;$&quot;\ #,##0\)"/>
    <numFmt numFmtId="171" formatCode="&quot;$&quot;\ #,##0.00"/>
    <numFmt numFmtId="172" formatCode="0.000"/>
    <numFmt numFmtId="173" formatCode="&quot;ITEM&quot;\ General"/>
  </numFmts>
  <fonts count="39" x14ac:knownFonts="1">
    <font>
      <sz val="11"/>
      <color theme="1"/>
      <name val="Arial"/>
      <scheme val="minor"/>
    </font>
    <font>
      <sz val="11"/>
      <color theme="1"/>
      <name val="Arial"/>
      <family val="2"/>
      <scheme val="minor"/>
    </font>
    <font>
      <sz val="11"/>
      <color theme="1"/>
      <name val="Arial"/>
      <family val="2"/>
      <scheme val="minor"/>
    </font>
    <font>
      <b/>
      <sz val="10"/>
      <color theme="1"/>
      <name val="Arial"/>
      <family val="2"/>
    </font>
    <font>
      <sz val="10"/>
      <color theme="1"/>
      <name val="Arial"/>
      <family val="2"/>
    </font>
    <font>
      <b/>
      <sz val="10"/>
      <color theme="1"/>
      <name val="Arial Narrow"/>
      <family val="2"/>
    </font>
    <font>
      <sz val="10"/>
      <color theme="1"/>
      <name val="Arial Narrow"/>
      <family val="2"/>
    </font>
    <font>
      <sz val="11"/>
      <name val="Arial"/>
      <family val="2"/>
    </font>
    <font>
      <b/>
      <sz val="12"/>
      <color theme="1"/>
      <name val="Arial Narrow"/>
      <family val="2"/>
    </font>
    <font>
      <sz val="12"/>
      <color theme="1"/>
      <name val="Arial Narrow"/>
      <family val="2"/>
    </font>
    <font>
      <sz val="11"/>
      <color theme="1"/>
      <name val="Calibri"/>
      <family val="2"/>
    </font>
    <font>
      <b/>
      <sz val="11"/>
      <color theme="1"/>
      <name val="Calibri"/>
      <family val="2"/>
    </font>
    <font>
      <b/>
      <sz val="11"/>
      <color rgb="FFFFC000"/>
      <name val="Calibri"/>
      <family val="2"/>
    </font>
    <font>
      <b/>
      <sz val="12"/>
      <color theme="1"/>
      <name val="Calibri"/>
      <family val="2"/>
    </font>
    <font>
      <sz val="9"/>
      <color theme="1"/>
      <name val="Calibri"/>
      <family val="2"/>
    </font>
    <font>
      <b/>
      <sz val="10"/>
      <color theme="1"/>
      <name val="Calibri"/>
      <family val="2"/>
    </font>
    <font>
      <b/>
      <sz val="9"/>
      <color theme="1"/>
      <name val="Calibri"/>
      <family val="2"/>
    </font>
    <font>
      <u/>
      <sz val="9"/>
      <color theme="1"/>
      <name val="Arial"/>
      <family val="2"/>
    </font>
    <font>
      <sz val="9"/>
      <color theme="1"/>
      <name val="Arial"/>
      <family val="2"/>
    </font>
    <font>
      <sz val="9"/>
      <color rgb="FF000000"/>
      <name val="Calibri"/>
      <family val="2"/>
    </font>
    <font>
      <b/>
      <sz val="9"/>
      <color rgb="FF000000"/>
      <name val="Calibri"/>
      <family val="2"/>
    </font>
    <font>
      <sz val="10"/>
      <color theme="0"/>
      <name val="Arial"/>
      <family val="2"/>
    </font>
    <font>
      <b/>
      <sz val="10"/>
      <color theme="0"/>
      <name val="Arial"/>
      <family val="2"/>
    </font>
    <font>
      <sz val="10"/>
      <color rgb="FF000000"/>
      <name val="Arial"/>
      <family val="2"/>
    </font>
    <font>
      <b/>
      <sz val="10"/>
      <color rgb="FF000000"/>
      <name val="Arial"/>
      <family val="2"/>
    </font>
    <font>
      <sz val="10"/>
      <name val="Arial"/>
      <family val="2"/>
    </font>
    <font>
      <sz val="12"/>
      <name val="Arial"/>
      <family val="2"/>
    </font>
    <font>
      <b/>
      <sz val="12"/>
      <color theme="1"/>
      <name val="Arial"/>
      <family val="2"/>
    </font>
    <font>
      <sz val="16"/>
      <color theme="1"/>
      <name val="Arial"/>
      <family val="2"/>
      <scheme val="minor"/>
    </font>
    <font>
      <b/>
      <sz val="16"/>
      <color theme="1"/>
      <name val="Arial Narrow"/>
      <family val="2"/>
    </font>
    <font>
      <b/>
      <sz val="14"/>
      <color theme="1"/>
      <name val="Arial Narrow"/>
      <family val="2"/>
    </font>
    <font>
      <sz val="11"/>
      <color theme="1"/>
      <name val="Arial"/>
      <family val="2"/>
      <scheme val="minor"/>
    </font>
    <font>
      <sz val="14"/>
      <color theme="1"/>
      <name val="Arial Narrow"/>
      <family val="2"/>
    </font>
    <font>
      <sz val="14"/>
      <color theme="1"/>
      <name val="Arial"/>
      <family val="2"/>
      <scheme val="minor"/>
    </font>
    <font>
      <sz val="16"/>
      <color theme="1"/>
      <name val="Arial Narrow"/>
      <family val="2"/>
    </font>
    <font>
      <sz val="12"/>
      <color theme="1"/>
      <name val="Arial"/>
      <family val="2"/>
      <scheme val="minor"/>
    </font>
    <font>
      <b/>
      <sz val="14"/>
      <color rgb="FF0070C0"/>
      <name val="Arial Narrow"/>
      <family val="2"/>
    </font>
    <font>
      <b/>
      <sz val="14"/>
      <color rgb="FFFF0000"/>
      <name val="Arial Narrow"/>
      <family val="2"/>
    </font>
    <font>
      <sz val="11"/>
      <color rgb="FF000000"/>
      <name val="Arial"/>
      <family val="2"/>
    </font>
  </fonts>
  <fills count="13">
    <fill>
      <patternFill patternType="none"/>
    </fill>
    <fill>
      <patternFill patternType="gray125"/>
    </fill>
    <fill>
      <patternFill patternType="solid">
        <fgColor rgb="FFB8CCE4"/>
        <bgColor rgb="FFB8CCE4"/>
      </patternFill>
    </fill>
    <fill>
      <patternFill patternType="solid">
        <fgColor theme="0"/>
        <bgColor theme="0"/>
      </patternFill>
    </fill>
    <fill>
      <patternFill patternType="solid">
        <fgColor rgb="FF92D050"/>
        <bgColor rgb="FF92D050"/>
      </patternFill>
    </fill>
    <fill>
      <patternFill patternType="solid">
        <fgColor rgb="FFFFFF00"/>
        <bgColor rgb="FFFFFF00"/>
      </patternFill>
    </fill>
    <fill>
      <patternFill patternType="solid">
        <fgColor rgb="FF002060"/>
        <bgColor rgb="FF002060"/>
      </patternFill>
    </fill>
    <fill>
      <patternFill patternType="solid">
        <fgColor rgb="FF95B3D7"/>
        <bgColor rgb="FF95B3D7"/>
      </patternFill>
    </fill>
    <fill>
      <patternFill patternType="solid">
        <fgColor rgb="FFDAEEF3"/>
        <bgColor rgb="FFDAEEF3"/>
      </patternFill>
    </fill>
    <fill>
      <patternFill patternType="solid">
        <fgColor rgb="FFFFC000"/>
        <bgColor rgb="FFFFC000"/>
      </patternFill>
    </fill>
    <fill>
      <patternFill patternType="solid">
        <fgColor rgb="FFB6DDE8"/>
        <bgColor rgb="FFB6DDE8"/>
      </patternFill>
    </fill>
    <fill>
      <patternFill patternType="solid">
        <fgColor rgb="FF92D050"/>
        <bgColor indexed="64"/>
      </patternFill>
    </fill>
    <fill>
      <patternFill patternType="solid">
        <fgColor rgb="FFC6D9F0"/>
        <bgColor rgb="FFC6D9F0"/>
      </patternFill>
    </fill>
  </fills>
  <borders count="19">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top/>
      <bottom/>
      <diagonal/>
    </border>
    <border>
      <left style="thin">
        <color rgb="FF000000"/>
      </left>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s>
  <cellStyleXfs count="6">
    <xf numFmtId="0" fontId="0" fillId="0" borderId="0"/>
    <xf numFmtId="0" fontId="2" fillId="0" borderId="15"/>
    <xf numFmtId="0" fontId="31" fillId="0" borderId="15"/>
    <xf numFmtId="0" fontId="25" fillId="0" borderId="15"/>
    <xf numFmtId="173" fontId="25" fillId="0" borderId="15" applyFont="0" applyFill="0" applyBorder="0" applyAlignment="0" applyProtection="0"/>
    <xf numFmtId="43" fontId="31" fillId="0" borderId="0" applyFont="0" applyFill="0" applyBorder="0" applyAlignment="0" applyProtection="0"/>
  </cellStyleXfs>
  <cellXfs count="207">
    <xf numFmtId="0" fontId="0" fillId="0" borderId="0" xfId="0"/>
    <xf numFmtId="0" fontId="9" fillId="0" borderId="0" xfId="0" applyFont="1"/>
    <xf numFmtId="0" fontId="4" fillId="0" borderId="0" xfId="0" applyFont="1" applyAlignment="1">
      <alignment horizontal="center" vertical="center"/>
    </xf>
    <xf numFmtId="0" fontId="10" fillId="0" borderId="6" xfId="0" applyFont="1" applyBorder="1" applyAlignment="1">
      <alignment horizontal="center" vertical="center"/>
    </xf>
    <xf numFmtId="0" fontId="4" fillId="0" borderId="6"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left" vertical="center"/>
    </xf>
    <xf numFmtId="0" fontId="4" fillId="0" borderId="6" xfId="0" applyFont="1" applyBorder="1" applyAlignment="1">
      <alignment horizontal="left" vertical="center" wrapText="1"/>
    </xf>
    <xf numFmtId="164" fontId="4" fillId="0" borderId="6" xfId="0" applyNumberFormat="1" applyFont="1" applyBorder="1" applyAlignment="1">
      <alignment horizontal="center" vertical="center"/>
    </xf>
    <xf numFmtId="165" fontId="4" fillId="0" borderId="6" xfId="0" applyNumberFormat="1" applyFont="1" applyBorder="1" applyAlignment="1">
      <alignment vertical="center"/>
    </xf>
    <xf numFmtId="166" fontId="4" fillId="0" borderId="6" xfId="0" applyNumberFormat="1" applyFont="1" applyBorder="1" applyAlignment="1">
      <alignment vertical="center"/>
    </xf>
    <xf numFmtId="166" fontId="3" fillId="0" borderId="6" xfId="0" applyNumberFormat="1" applyFont="1" applyBorder="1" applyAlignment="1">
      <alignment vertical="center"/>
    </xf>
    <xf numFmtId="3" fontId="4" fillId="0" borderId="6" xfId="0" applyNumberFormat="1" applyFont="1" applyBorder="1" applyAlignment="1">
      <alignment horizontal="right" vertical="center"/>
    </xf>
    <xf numFmtId="10" fontId="4" fillId="0" borderId="6" xfId="0" applyNumberFormat="1" applyFont="1" applyBorder="1" applyAlignment="1">
      <alignment horizontal="center" vertical="center"/>
    </xf>
    <xf numFmtId="166" fontId="3" fillId="0" borderId="6" xfId="0" applyNumberFormat="1" applyFont="1" applyBorder="1" applyAlignment="1">
      <alignment horizontal="left" vertical="center"/>
    </xf>
    <xf numFmtId="10" fontId="3" fillId="0" borderId="6" xfId="0" applyNumberFormat="1" applyFont="1" applyBorder="1" applyAlignment="1">
      <alignment horizontal="center" vertical="center"/>
    </xf>
    <xf numFmtId="3" fontId="3" fillId="0" borderId="6" xfId="0" applyNumberFormat="1" applyFont="1" applyBorder="1" applyAlignment="1">
      <alignment horizontal="left" vertical="center"/>
    </xf>
    <xf numFmtId="10" fontId="3" fillId="0" borderId="2" xfId="0" applyNumberFormat="1" applyFont="1" applyBorder="1" applyAlignment="1">
      <alignment horizontal="center" vertical="center"/>
    </xf>
    <xf numFmtId="166" fontId="3" fillId="0" borderId="3" xfId="0" applyNumberFormat="1" applyFont="1" applyBorder="1" applyAlignment="1">
      <alignment horizontal="left" vertical="center"/>
    </xf>
    <xf numFmtId="0" fontId="4" fillId="0" borderId="4" xfId="0" applyFont="1" applyBorder="1" applyAlignment="1">
      <alignment horizontal="center" vertical="center"/>
    </xf>
    <xf numFmtId="9" fontId="4" fillId="0" borderId="6" xfId="0" applyNumberFormat="1" applyFont="1" applyBorder="1" applyAlignment="1">
      <alignment vertical="center"/>
    </xf>
    <xf numFmtId="0" fontId="3" fillId="0" borderId="6" xfId="0" applyFont="1" applyBorder="1" applyAlignment="1">
      <alignment vertical="center"/>
    </xf>
    <xf numFmtId="166" fontId="12" fillId="6" borderId="6" xfId="0" applyNumberFormat="1" applyFont="1" applyFill="1" applyBorder="1" applyAlignment="1">
      <alignment horizontal="right" vertical="center"/>
    </xf>
    <xf numFmtId="10" fontId="3" fillId="0" borderId="6" xfId="0" applyNumberFormat="1" applyFont="1" applyBorder="1" applyAlignment="1">
      <alignment vertical="center"/>
    </xf>
    <xf numFmtId="0" fontId="4" fillId="0" borderId="6" xfId="0" applyFont="1" applyBorder="1" applyAlignment="1">
      <alignment vertical="center"/>
    </xf>
    <xf numFmtId="0" fontId="8" fillId="0" borderId="0" xfId="0" applyFont="1" applyAlignment="1">
      <alignment vertical="center"/>
    </xf>
    <xf numFmtId="0" fontId="8" fillId="0" borderId="0" xfId="0" applyFont="1" applyAlignment="1">
      <alignment horizontal="left" vertical="top"/>
    </xf>
    <xf numFmtId="0" fontId="14" fillId="0" borderId="0" xfId="0" applyFont="1" applyAlignment="1">
      <alignment horizontal="left" vertical="center"/>
    </xf>
    <xf numFmtId="0" fontId="15" fillId="0" borderId="1" xfId="0" applyFont="1" applyBorder="1" applyAlignment="1">
      <alignment horizontal="center" vertical="center"/>
    </xf>
    <xf numFmtId="167" fontId="15" fillId="0" borderId="1" xfId="0" applyNumberFormat="1" applyFont="1" applyBorder="1" applyAlignment="1">
      <alignment horizontal="center" vertical="center"/>
    </xf>
    <xf numFmtId="0" fontId="16" fillId="0" borderId="6" xfId="0" applyFont="1" applyBorder="1" applyAlignment="1">
      <alignment horizontal="center" vertical="center"/>
    </xf>
    <xf numFmtId="167" fontId="16" fillId="0" borderId="6" xfId="0" applyNumberFormat="1" applyFont="1" applyBorder="1" applyAlignment="1">
      <alignment horizontal="center" vertical="center"/>
    </xf>
    <xf numFmtId="0" fontId="16" fillId="7" borderId="6" xfId="0" applyFont="1" applyFill="1" applyBorder="1" applyAlignment="1">
      <alignment horizontal="center" vertical="center"/>
    </xf>
    <xf numFmtId="0" fontId="16" fillId="7" borderId="6" xfId="0" applyFont="1" applyFill="1" applyBorder="1" applyAlignment="1">
      <alignment horizontal="left" vertical="center" wrapText="1"/>
    </xf>
    <xf numFmtId="0" fontId="14" fillId="7" borderId="6" xfId="0" applyFont="1" applyFill="1" applyBorder="1" applyAlignment="1">
      <alignment horizontal="center" vertical="center"/>
    </xf>
    <xf numFmtId="2" fontId="14" fillId="7" borderId="6" xfId="0" applyNumberFormat="1" applyFont="1" applyFill="1" applyBorder="1" applyAlignment="1">
      <alignment horizontal="center" vertical="center"/>
    </xf>
    <xf numFmtId="167" fontId="14" fillId="7" borderId="6" xfId="0" applyNumberFormat="1" applyFont="1" applyFill="1" applyBorder="1" applyAlignment="1">
      <alignment vertical="center"/>
    </xf>
    <xf numFmtId="0" fontId="16" fillId="8" borderId="6" xfId="0" applyFont="1" applyFill="1" applyBorder="1" applyAlignment="1">
      <alignment horizontal="center" vertical="center"/>
    </xf>
    <xf numFmtId="0" fontId="16" fillId="8" borderId="6" xfId="0" applyFont="1" applyFill="1" applyBorder="1" applyAlignment="1">
      <alignment horizontal="left" vertical="center" wrapText="1"/>
    </xf>
    <xf numFmtId="0" fontId="14" fillId="8" borderId="6" xfId="0" applyFont="1" applyFill="1" applyBorder="1" applyAlignment="1">
      <alignment vertical="center"/>
    </xf>
    <xf numFmtId="167" fontId="14" fillId="8" borderId="6" xfId="0" applyNumberFormat="1" applyFont="1" applyFill="1" applyBorder="1" applyAlignment="1">
      <alignment vertical="center"/>
    </xf>
    <xf numFmtId="0" fontId="14" fillId="0" borderId="6" xfId="0" applyFont="1" applyBorder="1" applyAlignment="1">
      <alignment horizontal="center" vertical="center"/>
    </xf>
    <xf numFmtId="0" fontId="14" fillId="0" borderId="6" xfId="0" applyFont="1" applyBorder="1" applyAlignment="1">
      <alignment horizontal="left" vertical="center" wrapText="1"/>
    </xf>
    <xf numFmtId="2" fontId="14" fillId="0" borderId="6" xfId="0" applyNumberFormat="1" applyFont="1" applyBorder="1" applyAlignment="1">
      <alignment vertical="center"/>
    </xf>
    <xf numFmtId="167" fontId="14" fillId="0" borderId="6" xfId="0" applyNumberFormat="1" applyFont="1" applyBorder="1" applyAlignment="1">
      <alignment vertical="center"/>
    </xf>
    <xf numFmtId="0" fontId="16" fillId="8" borderId="6" xfId="0" applyFont="1" applyFill="1" applyBorder="1" applyAlignment="1">
      <alignment vertical="center"/>
    </xf>
    <xf numFmtId="167" fontId="16" fillId="8" borderId="6" xfId="0" applyNumberFormat="1" applyFont="1" applyFill="1" applyBorder="1" applyAlignment="1">
      <alignment vertical="center"/>
    </xf>
    <xf numFmtId="0" fontId="14" fillId="0" borderId="6" xfId="0" applyFont="1" applyBorder="1" applyAlignment="1">
      <alignment vertical="center"/>
    </xf>
    <xf numFmtId="0" fontId="14" fillId="0" borderId="2" xfId="0" applyFont="1" applyBorder="1" applyAlignment="1">
      <alignment horizontal="center" vertical="center"/>
    </xf>
    <xf numFmtId="2" fontId="14" fillId="0" borderId="2" xfId="0" applyNumberFormat="1" applyFont="1" applyBorder="1" applyAlignment="1">
      <alignment horizontal="right" vertical="center"/>
    </xf>
    <xf numFmtId="0" fontId="14" fillId="8" borderId="6" xfId="0" applyFont="1" applyFill="1" applyBorder="1" applyAlignment="1">
      <alignment horizontal="center" vertical="center"/>
    </xf>
    <xf numFmtId="0" fontId="14" fillId="0" borderId="3" xfId="0" applyFont="1" applyBorder="1" applyAlignment="1">
      <alignment horizontal="center" vertical="center"/>
    </xf>
    <xf numFmtId="2" fontId="14" fillId="0" borderId="6" xfId="0" applyNumberFormat="1" applyFont="1" applyBorder="1" applyAlignment="1">
      <alignment horizontal="right" vertical="center"/>
    </xf>
    <xf numFmtId="0" fontId="14" fillId="0" borderId="0" xfId="0" applyFont="1" applyAlignment="1">
      <alignment vertical="center"/>
    </xf>
    <xf numFmtId="0" fontId="14" fillId="0" borderId="2" xfId="0" applyFont="1" applyBorder="1" applyAlignment="1">
      <alignment horizontal="left" vertical="center" wrapText="1"/>
    </xf>
    <xf numFmtId="0" fontId="14" fillId="0" borderId="6" xfId="0" applyFont="1" applyBorder="1" applyAlignment="1">
      <alignment horizontal="center" vertical="center" wrapText="1"/>
    </xf>
    <xf numFmtId="0" fontId="16" fillId="9" borderId="9" xfId="0" applyFont="1" applyFill="1" applyBorder="1" applyAlignment="1">
      <alignment horizontal="center" vertical="center"/>
    </xf>
    <xf numFmtId="0" fontId="16" fillId="9" borderId="9" xfId="0" applyFont="1" applyFill="1" applyBorder="1" applyAlignment="1">
      <alignment horizontal="left" vertical="center" wrapText="1"/>
    </xf>
    <xf numFmtId="0" fontId="16" fillId="9" borderId="9" xfId="0" applyFont="1" applyFill="1" applyBorder="1" applyAlignment="1">
      <alignment horizontal="left" vertical="center"/>
    </xf>
    <xf numFmtId="0" fontId="16" fillId="9" borderId="9" xfId="0" applyFont="1" applyFill="1" applyBorder="1" applyAlignment="1">
      <alignment vertical="center"/>
    </xf>
    <xf numFmtId="167" fontId="16" fillId="9" borderId="9" xfId="0" applyNumberFormat="1" applyFont="1" applyFill="1" applyBorder="1" applyAlignment="1">
      <alignment vertical="center"/>
    </xf>
    <xf numFmtId="0" fontId="14" fillId="3" borderId="6" xfId="0" applyFont="1" applyFill="1" applyBorder="1" applyAlignment="1">
      <alignment horizontal="center" vertical="center"/>
    </xf>
    <xf numFmtId="2" fontId="16" fillId="8" borderId="6" xfId="0" applyNumberFormat="1" applyFont="1" applyFill="1" applyBorder="1" applyAlignment="1">
      <alignment vertical="center"/>
    </xf>
    <xf numFmtId="2" fontId="17" fillId="0" borderId="6" xfId="0" applyNumberFormat="1" applyFont="1" applyBorder="1" applyAlignment="1">
      <alignment vertical="center"/>
    </xf>
    <xf numFmtId="2" fontId="18" fillId="0" borderId="6" xfId="0" applyNumberFormat="1" applyFont="1" applyBorder="1" applyAlignment="1">
      <alignment vertical="center"/>
    </xf>
    <xf numFmtId="0" fontId="14" fillId="0" borderId="6" xfId="0" applyFont="1" applyBorder="1" applyAlignment="1">
      <alignment horizontal="left" vertical="center"/>
    </xf>
    <xf numFmtId="0" fontId="14" fillId="0" borderId="3" xfId="0" applyFont="1" applyBorder="1" applyAlignment="1">
      <alignment vertical="center"/>
    </xf>
    <xf numFmtId="0" fontId="14" fillId="9" borderId="6" xfId="0" applyFont="1" applyFill="1" applyBorder="1" applyAlignment="1">
      <alignment horizontal="center" vertical="center"/>
    </xf>
    <xf numFmtId="0" fontId="16" fillId="9" borderId="6" xfId="0" applyFont="1" applyFill="1" applyBorder="1" applyAlignment="1">
      <alignment horizontal="left" vertical="center" wrapText="1"/>
    </xf>
    <xf numFmtId="0" fontId="16" fillId="9" borderId="6" xfId="0" applyFont="1" applyFill="1" applyBorder="1" applyAlignment="1">
      <alignment vertical="center"/>
    </xf>
    <xf numFmtId="2" fontId="16" fillId="9" borderId="6" xfId="0" applyNumberFormat="1" applyFont="1" applyFill="1" applyBorder="1" applyAlignment="1">
      <alignment vertical="center"/>
    </xf>
    <xf numFmtId="167" fontId="16" fillId="9" borderId="6" xfId="0" applyNumberFormat="1" applyFont="1" applyFill="1" applyBorder="1" applyAlignment="1">
      <alignment vertical="center"/>
    </xf>
    <xf numFmtId="0" fontId="14" fillId="0" borderId="7" xfId="0" applyFont="1" applyBorder="1" applyAlignment="1">
      <alignment vertical="center" wrapText="1"/>
    </xf>
    <xf numFmtId="0" fontId="14" fillId="0" borderId="6" xfId="0" applyFont="1" applyBorder="1" applyAlignment="1">
      <alignment vertical="center" wrapText="1"/>
    </xf>
    <xf numFmtId="0" fontId="16" fillId="9" borderId="16" xfId="0" applyFont="1" applyFill="1" applyBorder="1" applyAlignment="1">
      <alignment horizontal="center" vertical="center"/>
    </xf>
    <xf numFmtId="2" fontId="14" fillId="0" borderId="2" xfId="0" applyNumberFormat="1" applyFont="1" applyBorder="1" applyAlignment="1">
      <alignment vertical="center"/>
    </xf>
    <xf numFmtId="167" fontId="14" fillId="0" borderId="2" xfId="0" applyNumberFormat="1" applyFont="1" applyBorder="1" applyAlignment="1">
      <alignment vertical="center"/>
    </xf>
    <xf numFmtId="2" fontId="16" fillId="8" borderId="6" xfId="0" applyNumberFormat="1" applyFont="1" applyFill="1" applyBorder="1" applyAlignment="1">
      <alignment horizontal="center" vertical="center"/>
    </xf>
    <xf numFmtId="0" fontId="14" fillId="9" borderId="16" xfId="0" applyFont="1" applyFill="1" applyBorder="1" applyAlignment="1">
      <alignment horizontal="center" vertical="center"/>
    </xf>
    <xf numFmtId="0" fontId="14" fillId="9" borderId="6" xfId="0" applyFont="1" applyFill="1" applyBorder="1" applyAlignment="1">
      <alignment vertical="center"/>
    </xf>
    <xf numFmtId="2" fontId="14" fillId="9" borderId="6" xfId="0" applyNumberFormat="1" applyFont="1" applyFill="1" applyBorder="1" applyAlignment="1">
      <alignment vertical="center"/>
    </xf>
    <xf numFmtId="167" fontId="14" fillId="9" borderId="6" xfId="0" applyNumberFormat="1" applyFont="1" applyFill="1" applyBorder="1" applyAlignment="1">
      <alignment vertical="center"/>
    </xf>
    <xf numFmtId="168" fontId="16" fillId="8" borderId="6" xfId="0" applyNumberFormat="1" applyFont="1" applyFill="1" applyBorder="1" applyAlignment="1">
      <alignment horizontal="center" vertical="center"/>
    </xf>
    <xf numFmtId="0" fontId="14" fillId="0" borderId="3" xfId="0" applyFont="1" applyBorder="1" applyAlignment="1">
      <alignment horizontal="left" vertical="center" wrapText="1"/>
    </xf>
    <xf numFmtId="0" fontId="16" fillId="9" borderId="16" xfId="0" applyFont="1" applyFill="1" applyBorder="1" applyAlignment="1">
      <alignment horizontal="left" vertical="center" wrapText="1"/>
    </xf>
    <xf numFmtId="0" fontId="10" fillId="9" borderId="6" xfId="0" applyFont="1" applyFill="1" applyBorder="1" applyAlignment="1">
      <alignment horizontal="center" vertical="center"/>
    </xf>
    <xf numFmtId="0" fontId="14" fillId="9" borderId="6" xfId="0" applyFont="1" applyFill="1" applyBorder="1" applyAlignment="1">
      <alignment horizontal="left" vertical="center"/>
    </xf>
    <xf numFmtId="0" fontId="19" fillId="0" borderId="6" xfId="0" applyFont="1" applyBorder="1" applyAlignment="1">
      <alignment horizontal="left" vertical="center" wrapText="1"/>
    </xf>
    <xf numFmtId="167" fontId="14" fillId="0" borderId="2" xfId="0" applyNumberFormat="1" applyFont="1" applyBorder="1" applyAlignment="1">
      <alignment horizontal="right" vertical="center"/>
    </xf>
    <xf numFmtId="0" fontId="16" fillId="9" borderId="6" xfId="0" applyFont="1" applyFill="1" applyBorder="1" applyAlignment="1">
      <alignment horizontal="center" vertical="center"/>
    </xf>
    <xf numFmtId="0" fontId="20" fillId="9" borderId="6" xfId="0" applyFont="1" applyFill="1" applyBorder="1" applyAlignment="1">
      <alignment horizontal="left" vertical="center" wrapText="1"/>
    </xf>
    <xf numFmtId="167" fontId="16" fillId="9" borderId="9" xfId="0" applyNumberFormat="1" applyFont="1" applyFill="1" applyBorder="1" applyAlignment="1">
      <alignment horizontal="right" vertical="center"/>
    </xf>
    <xf numFmtId="0" fontId="14" fillId="0" borderId="7" xfId="0" applyFont="1" applyBorder="1" applyAlignment="1">
      <alignment horizontal="left" vertical="center" wrapText="1"/>
    </xf>
    <xf numFmtId="167" fontId="14" fillId="5" borderId="6" xfId="0" applyNumberFormat="1" applyFont="1" applyFill="1" applyBorder="1" applyAlignment="1">
      <alignment horizontal="right" vertical="center"/>
    </xf>
    <xf numFmtId="167" fontId="14" fillId="0" borderId="6" xfId="0" applyNumberFormat="1" applyFont="1" applyBorder="1" applyAlignment="1">
      <alignment horizontal="right" vertical="center"/>
    </xf>
    <xf numFmtId="0" fontId="16" fillId="9" borderId="17" xfId="0" applyFont="1" applyFill="1" applyBorder="1" applyAlignment="1">
      <alignment horizontal="left" vertical="center" wrapText="1"/>
    </xf>
    <xf numFmtId="2" fontId="16" fillId="9" borderId="6" xfId="0" applyNumberFormat="1" applyFont="1" applyFill="1" applyBorder="1" applyAlignment="1">
      <alignment horizontal="center" vertical="center"/>
    </xf>
    <xf numFmtId="167" fontId="16" fillId="9" borderId="6" xfId="0" applyNumberFormat="1" applyFont="1" applyFill="1" applyBorder="1" applyAlignment="1">
      <alignment horizontal="right" vertical="center"/>
    </xf>
    <xf numFmtId="2" fontId="14" fillId="5" borderId="6" xfId="0" applyNumberFormat="1" applyFont="1" applyFill="1" applyBorder="1" applyAlignment="1">
      <alignment vertical="center"/>
    </xf>
    <xf numFmtId="0" fontId="14" fillId="8" borderId="13" xfId="0" applyFont="1" applyFill="1" applyBorder="1" applyAlignment="1">
      <alignment vertical="center"/>
    </xf>
    <xf numFmtId="2" fontId="14" fillId="9" borderId="9" xfId="0" applyNumberFormat="1" applyFont="1" applyFill="1" applyBorder="1" applyAlignment="1">
      <alignment horizontal="center" vertical="center"/>
    </xf>
    <xf numFmtId="167" fontId="16" fillId="0" borderId="6" xfId="0" applyNumberFormat="1" applyFont="1" applyBorder="1" applyAlignment="1">
      <alignment vertical="center"/>
    </xf>
    <xf numFmtId="167" fontId="16" fillId="10" borderId="6" xfId="0" applyNumberFormat="1" applyFont="1" applyFill="1" applyBorder="1" applyAlignment="1">
      <alignment vertical="center"/>
    </xf>
    <xf numFmtId="3" fontId="14" fillId="0" borderId="0" xfId="0" applyNumberFormat="1" applyFont="1" applyAlignment="1">
      <alignment horizontal="left" vertical="center"/>
    </xf>
    <xf numFmtId="0" fontId="14" fillId="0" borderId="7" xfId="0" applyFont="1" applyBorder="1" applyAlignment="1">
      <alignment vertical="center"/>
    </xf>
    <xf numFmtId="0" fontId="14" fillId="0" borderId="7" xfId="0" applyFont="1" applyBorder="1" applyAlignment="1">
      <alignment horizontal="left" vertical="center"/>
    </xf>
    <xf numFmtId="169" fontId="21" fillId="0" borderId="0" xfId="0" applyNumberFormat="1" applyFont="1" applyAlignment="1">
      <alignment horizontal="center" vertical="center"/>
    </xf>
    <xf numFmtId="0" fontId="21" fillId="0" borderId="0" xfId="0" applyFont="1" applyAlignment="1">
      <alignment horizontal="center" vertical="center"/>
    </xf>
    <xf numFmtId="49" fontId="4" fillId="0" borderId="6" xfId="0" applyNumberFormat="1" applyFont="1" applyBorder="1" applyAlignment="1">
      <alignment horizontal="center" vertical="center"/>
    </xf>
    <xf numFmtId="1" fontId="4" fillId="0" borderId="6" xfId="0" applyNumberFormat="1" applyFont="1" applyBorder="1" applyAlignment="1">
      <alignment horizontal="center" vertical="center"/>
    </xf>
    <xf numFmtId="0" fontId="3" fillId="0" borderId="6" xfId="0" applyFont="1" applyBorder="1" applyAlignment="1">
      <alignment horizontal="right" vertical="center" wrapText="1"/>
    </xf>
    <xf numFmtId="0" fontId="3" fillId="0" borderId="6" xfId="0" applyFont="1" applyBorder="1" applyAlignment="1">
      <alignment vertical="center" wrapText="1"/>
    </xf>
    <xf numFmtId="0" fontId="22" fillId="0" borderId="0" xfId="0" applyFont="1" applyAlignment="1">
      <alignment horizontal="center" vertical="center"/>
    </xf>
    <xf numFmtId="0" fontId="23" fillId="0" borderId="6" xfId="0" applyFont="1" applyBorder="1" applyAlignment="1">
      <alignment horizontal="center" vertical="center"/>
    </xf>
    <xf numFmtId="0" fontId="24" fillId="0" borderId="6" xfId="0" applyFont="1" applyBorder="1" applyAlignment="1">
      <alignment horizontal="center" vertical="center"/>
    </xf>
    <xf numFmtId="170" fontId="3" fillId="0" borderId="0" xfId="0" applyNumberFormat="1" applyFont="1" applyAlignment="1">
      <alignment vertical="center" wrapText="1"/>
    </xf>
    <xf numFmtId="0" fontId="3" fillId="0" borderId="4" xfId="0" applyFont="1" applyBorder="1" applyAlignment="1">
      <alignment horizontal="center" vertical="center"/>
    </xf>
    <xf numFmtId="166" fontId="3" fillId="0" borderId="4" xfId="0" applyNumberFormat="1" applyFont="1" applyBorder="1" applyAlignment="1">
      <alignment vertical="center"/>
    </xf>
    <xf numFmtId="0" fontId="4" fillId="0" borderId="6" xfId="0" applyFont="1" applyBorder="1" applyAlignment="1">
      <alignment horizontal="left" vertical="center"/>
    </xf>
    <xf numFmtId="0" fontId="3" fillId="0" borderId="6" xfId="0" applyFont="1" applyBorder="1" applyAlignment="1">
      <alignment horizontal="right" vertical="center"/>
    </xf>
    <xf numFmtId="0" fontId="3" fillId="0" borderId="6" xfId="0" applyFont="1" applyBorder="1" applyAlignment="1">
      <alignment horizontal="left" vertical="center" wrapText="1"/>
    </xf>
    <xf numFmtId="9" fontId="4" fillId="0" borderId="6" xfId="0" applyNumberFormat="1" applyFont="1" applyBorder="1" applyAlignment="1">
      <alignment horizontal="center" vertical="center"/>
    </xf>
    <xf numFmtId="9" fontId="3" fillId="0" borderId="6" xfId="0" applyNumberFormat="1" applyFont="1" applyBorder="1" applyAlignment="1">
      <alignment horizontal="center" vertical="center"/>
    </xf>
    <xf numFmtId="9" fontId="3" fillId="0" borderId="2" xfId="0" applyNumberFormat="1" applyFont="1" applyBorder="1" applyAlignment="1">
      <alignment horizontal="center" vertical="center"/>
    </xf>
    <xf numFmtId="0" fontId="2" fillId="0" borderId="15" xfId="1"/>
    <xf numFmtId="0" fontId="4" fillId="0" borderId="15" xfId="1" applyFont="1" applyAlignment="1">
      <alignment vertical="center"/>
    </xf>
    <xf numFmtId="0" fontId="27" fillId="0" borderId="15" xfId="1" applyFont="1" applyAlignment="1">
      <alignment vertical="center"/>
    </xf>
    <xf numFmtId="0" fontId="3" fillId="0" borderId="15" xfId="1" applyFont="1" applyAlignment="1">
      <alignment vertical="center"/>
    </xf>
    <xf numFmtId="0" fontId="27" fillId="0" borderId="1" xfId="1" applyFont="1" applyBorder="1" applyAlignment="1">
      <alignment vertical="center"/>
    </xf>
    <xf numFmtId="0" fontId="5" fillId="0" borderId="6" xfId="1" applyFont="1" applyBorder="1" applyAlignment="1">
      <alignment horizontal="center" vertical="center"/>
    </xf>
    <xf numFmtId="0" fontId="8" fillId="0" borderId="6" xfId="1" applyFont="1" applyBorder="1" applyAlignment="1">
      <alignment horizontal="center" vertical="center" wrapText="1"/>
    </xf>
    <xf numFmtId="0" fontId="8" fillId="0" borderId="6" xfId="1" applyFont="1" applyBorder="1" applyAlignment="1">
      <alignment horizontal="center" vertical="center"/>
    </xf>
    <xf numFmtId="171" fontId="29" fillId="0" borderId="6" xfId="1" applyNumberFormat="1" applyFont="1" applyBorder="1" applyAlignment="1">
      <alignment horizontal="center" vertical="center" wrapText="1"/>
    </xf>
    <xf numFmtId="0" fontId="6" fillId="0" borderId="15" xfId="1" applyFont="1" applyAlignment="1">
      <alignment horizontal="left" vertical="center"/>
    </xf>
    <xf numFmtId="0" fontId="6" fillId="0" borderId="15" xfId="1" applyFont="1" applyAlignment="1">
      <alignment horizontal="center" vertical="center"/>
    </xf>
    <xf numFmtId="0" fontId="5" fillId="0" borderId="15" xfId="1" applyFont="1" applyAlignment="1">
      <alignment horizontal="left" vertical="center"/>
    </xf>
    <xf numFmtId="0" fontId="9" fillId="0" borderId="15" xfId="1" applyFont="1" applyAlignment="1">
      <alignment horizontal="center" vertical="center"/>
    </xf>
    <xf numFmtId="0" fontId="5" fillId="0" borderId="15" xfId="1" applyFont="1" applyAlignment="1">
      <alignment horizontal="right" vertical="center"/>
    </xf>
    <xf numFmtId="172" fontId="30" fillId="0" borderId="15" xfId="1" applyNumberFormat="1" applyFont="1" applyAlignment="1">
      <alignment horizontal="center" vertical="center"/>
    </xf>
    <xf numFmtId="172" fontId="29" fillId="0" borderId="15" xfId="1" applyNumberFormat="1" applyFont="1" applyAlignment="1">
      <alignment horizontal="center" vertical="center"/>
    </xf>
    <xf numFmtId="0" fontId="30" fillId="0" borderId="15" xfId="1" applyFont="1" applyAlignment="1">
      <alignment horizontal="center" vertical="center"/>
    </xf>
    <xf numFmtId="0" fontId="8" fillId="0" borderId="15" xfId="1" applyFont="1" applyAlignment="1">
      <alignment horizontal="left" vertical="center"/>
    </xf>
    <xf numFmtId="172" fontId="9" fillId="0" borderId="15" xfId="1" applyNumberFormat="1" applyFont="1" applyAlignment="1">
      <alignment horizontal="left" vertical="center"/>
    </xf>
    <xf numFmtId="0" fontId="30" fillId="0" borderId="6" xfId="1" applyFont="1" applyBorder="1" applyAlignment="1">
      <alignment horizontal="center" vertical="center"/>
    </xf>
    <xf numFmtId="0" fontId="5" fillId="0" borderId="15" xfId="1" applyFont="1" applyAlignment="1">
      <alignment vertical="center"/>
    </xf>
    <xf numFmtId="0" fontId="8" fillId="0" borderId="15" xfId="1" applyFont="1" applyAlignment="1">
      <alignment horizontal="left" vertical="top"/>
    </xf>
    <xf numFmtId="0" fontId="9" fillId="0" borderId="15" xfId="1" applyFont="1"/>
    <xf numFmtId="0" fontId="6" fillId="0" borderId="15" xfId="1" applyFont="1"/>
    <xf numFmtId="0" fontId="32" fillId="0" borderId="15" xfId="1" applyFont="1" applyAlignment="1">
      <alignment horizontal="center" vertical="center"/>
    </xf>
    <xf numFmtId="0" fontId="30" fillId="0" borderId="15" xfId="1" applyFont="1" applyAlignment="1">
      <alignment horizontal="right" vertical="center"/>
    </xf>
    <xf numFmtId="0" fontId="33" fillId="0" borderId="15" xfId="1" applyFont="1"/>
    <xf numFmtId="0" fontId="34" fillId="0" borderId="15" xfId="1" applyFont="1" applyAlignment="1">
      <alignment horizontal="center" vertical="center"/>
    </xf>
    <xf numFmtId="0" fontId="29" fillId="0" borderId="15" xfId="1" applyFont="1" applyAlignment="1">
      <alignment horizontal="right" vertical="center"/>
    </xf>
    <xf numFmtId="0" fontId="29" fillId="0" borderId="15" xfId="1" applyFont="1" applyAlignment="1">
      <alignment horizontal="center" vertical="center"/>
    </xf>
    <xf numFmtId="171" fontId="29" fillId="0" borderId="15" xfId="1" applyNumberFormat="1" applyFont="1" applyAlignment="1">
      <alignment horizontal="center" vertical="center"/>
    </xf>
    <xf numFmtId="0" fontId="28" fillId="0" borderId="15" xfId="1" applyFont="1"/>
    <xf numFmtId="1" fontId="29" fillId="0" borderId="15" xfId="1" applyNumberFormat="1" applyFont="1" applyAlignment="1">
      <alignment horizontal="center" vertical="center"/>
    </xf>
    <xf numFmtId="0" fontId="9" fillId="2" borderId="6" xfId="1" applyFont="1" applyFill="1" applyBorder="1" applyAlignment="1">
      <alignment horizontal="left" vertical="center" wrapText="1"/>
    </xf>
    <xf numFmtId="0" fontId="35" fillId="0" borderId="15" xfId="1" applyFont="1"/>
    <xf numFmtId="171" fontId="36" fillId="0" borderId="6" xfId="1" applyNumberFormat="1" applyFont="1" applyBorder="1" applyAlignment="1">
      <alignment horizontal="center" vertical="center"/>
    </xf>
    <xf numFmtId="0" fontId="30" fillId="0" borderId="15" xfId="1" applyFont="1" applyAlignment="1">
      <alignment horizontal="left" vertical="center"/>
    </xf>
    <xf numFmtId="0" fontId="32" fillId="0" borderId="15" xfId="1" applyFont="1" applyAlignment="1">
      <alignment vertical="center"/>
    </xf>
    <xf numFmtId="171" fontId="32" fillId="0" borderId="15" xfId="1" applyNumberFormat="1" applyFont="1" applyAlignment="1">
      <alignment horizontal="left" vertical="center"/>
    </xf>
    <xf numFmtId="171" fontId="30" fillId="0" borderId="6" xfId="1" applyNumberFormat="1" applyFont="1" applyBorder="1" applyAlignment="1">
      <alignment horizontal="center" vertical="center"/>
    </xf>
    <xf numFmtId="171" fontId="32" fillId="0" borderId="6" xfId="1" applyNumberFormat="1" applyFont="1" applyBorder="1" applyAlignment="1">
      <alignment horizontal="center" vertical="center"/>
    </xf>
    <xf numFmtId="0" fontId="30" fillId="0" borderId="6" xfId="1" applyFont="1" applyBorder="1" applyAlignment="1">
      <alignment vertical="center"/>
    </xf>
    <xf numFmtId="0" fontId="32" fillId="0" borderId="6" xfId="1" applyFont="1" applyBorder="1" applyAlignment="1">
      <alignment horizontal="center" vertical="center"/>
    </xf>
    <xf numFmtId="0" fontId="30" fillId="0" borderId="6" xfId="1" applyFont="1" applyBorder="1" applyAlignment="1">
      <alignment horizontal="left" vertical="center"/>
    </xf>
    <xf numFmtId="0" fontId="32" fillId="0" borderId="15" xfId="1" applyFont="1" applyAlignment="1">
      <alignment horizontal="left" vertical="center"/>
    </xf>
    <xf numFmtId="2" fontId="37" fillId="0" borderId="6" xfId="1" applyNumberFormat="1" applyFont="1" applyBorder="1" applyAlignment="1">
      <alignment horizontal="center" vertical="center"/>
    </xf>
    <xf numFmtId="2" fontId="30" fillId="0" borderId="6" xfId="1" applyNumberFormat="1" applyFont="1" applyBorder="1" applyAlignment="1">
      <alignment horizontal="center" vertical="center"/>
    </xf>
    <xf numFmtId="0" fontId="30" fillId="5" borderId="6" xfId="1" applyFont="1" applyFill="1" applyBorder="1" applyAlignment="1">
      <alignment horizontal="center" vertical="center"/>
    </xf>
    <xf numFmtId="0" fontId="8" fillId="11" borderId="6" xfId="1" applyFont="1" applyFill="1" applyBorder="1" applyAlignment="1">
      <alignment horizontal="center" vertical="center" wrapText="1"/>
    </xf>
    <xf numFmtId="43" fontId="0" fillId="0" borderId="0" xfId="5" applyFont="1"/>
    <xf numFmtId="0" fontId="1" fillId="0" borderId="0" xfId="0" applyFont="1"/>
    <xf numFmtId="43" fontId="0" fillId="0" borderId="0" xfId="0" applyNumberFormat="1"/>
    <xf numFmtId="171" fontId="32" fillId="11" borderId="6" xfId="1" applyNumberFormat="1" applyFont="1" applyFill="1" applyBorder="1" applyAlignment="1">
      <alignment horizontal="center" vertical="center"/>
    </xf>
    <xf numFmtId="0" fontId="32" fillId="0" borderId="15" xfId="1" applyFont="1" applyAlignment="1">
      <alignment horizontal="right" vertical="center"/>
    </xf>
    <xf numFmtId="0" fontId="8" fillId="12" borderId="16" xfId="1" applyFont="1" applyFill="1" applyBorder="1" applyAlignment="1">
      <alignment horizontal="center" vertical="center" wrapText="1"/>
    </xf>
    <xf numFmtId="0" fontId="26" fillId="0" borderId="4" xfId="1" applyFont="1" applyBorder="1"/>
    <xf numFmtId="0" fontId="27" fillId="0" borderId="15" xfId="1" applyFont="1" applyAlignment="1">
      <alignment horizontal="left" vertical="center" wrapText="1"/>
    </xf>
    <xf numFmtId="0" fontId="8" fillId="0" borderId="9" xfId="1" applyFont="1" applyBorder="1" applyAlignment="1">
      <alignment horizontal="center" vertical="center"/>
    </xf>
    <xf numFmtId="0" fontId="26" fillId="0" borderId="18" xfId="1" applyFont="1" applyBorder="1"/>
    <xf numFmtId="0" fontId="26" fillId="0" borderId="13" xfId="1" applyFont="1" applyBorder="1"/>
    <xf numFmtId="0" fontId="8" fillId="12" borderId="16" xfId="1" applyFont="1" applyFill="1" applyBorder="1" applyAlignment="1">
      <alignment horizontal="center" vertical="center"/>
    </xf>
    <xf numFmtId="0" fontId="3" fillId="0" borderId="10" xfId="0" applyFont="1" applyBorder="1" applyAlignment="1">
      <alignment horizontal="center" vertical="center" wrapText="1"/>
    </xf>
    <xf numFmtId="0" fontId="7" fillId="0" borderId="7" xfId="0" applyFont="1" applyBorder="1"/>
    <xf numFmtId="0" fontId="7" fillId="0" borderId="14" xfId="0" applyFont="1" applyBorder="1"/>
    <xf numFmtId="0" fontId="7" fillId="0" borderId="11" xfId="0" applyFont="1" applyBorder="1"/>
    <xf numFmtId="0" fontId="7" fillId="0" borderId="1" xfId="0" applyFont="1" applyBorder="1"/>
    <xf numFmtId="0" fontId="7" fillId="0" borderId="12" xfId="0" applyFont="1" applyBorder="1"/>
    <xf numFmtId="0" fontId="3" fillId="0" borderId="3" xfId="0" applyFont="1" applyBorder="1" applyAlignment="1">
      <alignment horizontal="center" vertical="center"/>
    </xf>
    <xf numFmtId="0" fontId="7" fillId="0" borderId="8" xfId="0" applyFont="1" applyBorder="1"/>
    <xf numFmtId="0" fontId="7" fillId="0" borderId="4" xfId="0" applyFont="1" applyBorder="1"/>
    <xf numFmtId="0" fontId="3" fillId="4" borderId="3" xfId="0" applyFont="1" applyFill="1" applyBorder="1" applyAlignment="1">
      <alignment horizontal="center" vertical="center"/>
    </xf>
    <xf numFmtId="0" fontId="3" fillId="0" borderId="3" xfId="0" applyFont="1" applyBorder="1" applyAlignment="1">
      <alignment horizontal="center" vertical="center" wrapText="1"/>
    </xf>
    <xf numFmtId="17" fontId="3" fillId="0" borderId="3" xfId="0" applyNumberFormat="1" applyFont="1" applyBorder="1" applyAlignment="1">
      <alignment horizontal="center" vertical="center"/>
    </xf>
    <xf numFmtId="0" fontId="3" fillId="0" borderId="2" xfId="0" applyFont="1" applyBorder="1" applyAlignment="1">
      <alignment horizontal="center" vertical="center"/>
    </xf>
    <xf numFmtId="0" fontId="7" fillId="0" borderId="5" xfId="0" applyFont="1" applyBorder="1"/>
    <xf numFmtId="10" fontId="11" fillId="0" borderId="3" xfId="0" applyNumberFormat="1" applyFont="1" applyBorder="1" applyAlignment="1">
      <alignment horizontal="center" vertical="center"/>
    </xf>
    <xf numFmtId="0" fontId="16" fillId="10" borderId="3" xfId="0" applyFont="1" applyFill="1" applyBorder="1" applyAlignment="1">
      <alignment horizontal="right" vertical="center"/>
    </xf>
    <xf numFmtId="0" fontId="13" fillId="0" borderId="0" xfId="0" applyFont="1" applyAlignment="1">
      <alignment horizontal="center" vertical="center"/>
    </xf>
    <xf numFmtId="0" fontId="0" fillId="0" borderId="0" xfId="0"/>
    <xf numFmtId="0" fontId="15" fillId="0" borderId="0" xfId="0" applyFont="1" applyAlignment="1">
      <alignment horizontal="center" vertical="center" wrapText="1"/>
    </xf>
    <xf numFmtId="0" fontId="16" fillId="0" borderId="3" xfId="0" applyFont="1" applyBorder="1" applyAlignment="1">
      <alignment horizontal="right" vertical="center"/>
    </xf>
  </cellXfs>
  <cellStyles count="6">
    <cellStyle name="Millares" xfId="5" builtinId="3"/>
    <cellStyle name="Moneda 5" xfId="4" xr:uid="{00000000-0005-0000-0000-000000000000}"/>
    <cellStyle name="Normal" xfId="0" builtinId="0"/>
    <cellStyle name="Normal 2" xfId="1" xr:uid="{00000000-0005-0000-0000-000002000000}"/>
    <cellStyle name="Normal 3" xfId="2" xr:uid="{00000000-0005-0000-0000-000003000000}"/>
    <cellStyle name="Normal 4" xfId="3" xr:uid="{00000000-0005-0000-0000-000004000000}"/>
  </cellStyles>
  <dxfs count="44">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8" Type="http://schemas.openxmlformats.org/officeDocument/2006/relationships/sharedStrings" Target="sharedStrings.xml"/><Relationship Id="rId3" Type="http://schemas.openxmlformats.org/officeDocument/2006/relationships/worksheet" Target="worksheets/sheet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worksheet" Target="worksheets/sheet5.xml"/><Relationship Id="rId15" Type="http://customschemas.google.com/relationships/workbookmetadata" Target="metadata"/><Relationship Id="rId19" Type="http://schemas.openxmlformats.org/officeDocument/2006/relationships/calcChain" Target="calcChain.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hyperlink" Target="http://../AppData/Roaming/AppData/Roaming/Microsoft/Excel/03.%20CANTIDADES%20FACULTAD%20DE%20INGENIERIAS%20-%20IPET.xlsx" TargetMode="External"/><Relationship Id="rId1" Type="http://schemas.openxmlformats.org/officeDocument/2006/relationships/hyperlink" Target="http://../AppData/Roaming/AppData/Roaming/Microsoft/Excel/03.%20CANTIDADES%20FACULTAD%20DE%20INGENIERIAS%20-%20IPET.xls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57"/>
  <sheetViews>
    <sheetView tabSelected="1" topLeftCell="A9" zoomScale="108" zoomScaleNormal="80" workbookViewId="0">
      <pane xSplit="2" ySplit="3" topLeftCell="C12" activePane="bottomRight" state="frozen"/>
      <selection activeCell="A9" sqref="A9"/>
      <selection pane="topRight" activeCell="C9" sqref="C9"/>
      <selection pane="bottomLeft" activeCell="A12" sqref="A12"/>
      <selection pane="bottomRight" activeCell="D31" sqref="D31"/>
    </sheetView>
  </sheetViews>
  <sheetFormatPr baseColWidth="10" defaultColWidth="12.5" defaultRowHeight="14" x14ac:dyDescent="0.15"/>
  <cols>
    <col min="1" max="1" width="10.5" style="126" customWidth="1"/>
    <col min="2" max="2" width="40.5" style="126" customWidth="1"/>
    <col min="3" max="3" width="11" style="126" customWidth="1"/>
    <col min="4" max="4" width="30.5" style="126" customWidth="1"/>
    <col min="5" max="5" width="13.5" style="126" customWidth="1"/>
    <col min="6" max="6" width="30.5" style="126" customWidth="1"/>
    <col min="7" max="7" width="13.5" style="126" customWidth="1"/>
    <col min="8" max="8" width="30.5" style="126" customWidth="1"/>
    <col min="9" max="16384" width="12.5" style="126"/>
  </cols>
  <sheetData>
    <row r="1" spans="1:8" ht="16" x14ac:dyDescent="0.15">
      <c r="A1" s="128" t="s">
        <v>1491</v>
      </c>
      <c r="B1" s="129"/>
      <c r="C1" s="128"/>
      <c r="D1" s="128"/>
      <c r="E1" s="128"/>
      <c r="F1" s="128"/>
      <c r="G1" s="128"/>
      <c r="H1" s="128"/>
    </row>
    <row r="2" spans="1:8" ht="16" x14ac:dyDescent="0.15">
      <c r="A2" s="128" t="s">
        <v>1492</v>
      </c>
      <c r="B2" s="129"/>
      <c r="C2" s="128"/>
      <c r="D2" s="128"/>
      <c r="E2" s="128"/>
      <c r="F2" s="128"/>
      <c r="G2" s="128"/>
      <c r="H2" s="128"/>
    </row>
    <row r="3" spans="1:8" x14ac:dyDescent="0.15">
      <c r="A3" s="127"/>
      <c r="B3" s="127"/>
      <c r="C3" s="127"/>
      <c r="D3" s="127"/>
      <c r="E3" s="127"/>
      <c r="F3" s="127"/>
      <c r="G3" s="127"/>
      <c r="H3" s="127"/>
    </row>
    <row r="4" spans="1:8" ht="16" x14ac:dyDescent="0.15">
      <c r="A4" s="128" t="s">
        <v>1493</v>
      </c>
      <c r="B4" s="129"/>
      <c r="C4" s="128"/>
      <c r="D4" s="128"/>
      <c r="E4" s="128"/>
      <c r="F4" s="128"/>
      <c r="G4" s="128"/>
      <c r="H4" s="128"/>
    </row>
    <row r="5" spans="1:8" ht="16" x14ac:dyDescent="0.15">
      <c r="A5" s="128" t="s">
        <v>1494</v>
      </c>
      <c r="B5" s="129"/>
      <c r="C5" s="128"/>
      <c r="D5" s="128"/>
      <c r="E5" s="128"/>
      <c r="F5" s="128"/>
      <c r="G5" s="128"/>
      <c r="H5" s="128"/>
    </row>
    <row r="6" spans="1:8" x14ac:dyDescent="0.15">
      <c r="A6" s="127"/>
      <c r="B6" s="127"/>
      <c r="C6" s="127"/>
      <c r="D6" s="127"/>
      <c r="E6" s="127"/>
      <c r="F6" s="127"/>
      <c r="G6" s="127"/>
      <c r="H6" s="127"/>
    </row>
    <row r="7" spans="1:8" ht="15.75" customHeight="1" x14ac:dyDescent="0.15">
      <c r="A7" s="182" t="s">
        <v>1489</v>
      </c>
      <c r="B7" s="182"/>
      <c r="C7" s="182"/>
      <c r="D7" s="182"/>
      <c r="E7" s="182"/>
      <c r="F7" s="182"/>
      <c r="G7" s="182"/>
      <c r="H7" s="182"/>
    </row>
    <row r="8" spans="1:8" ht="16" x14ac:dyDescent="0.15">
      <c r="A8" s="128"/>
      <c r="B8" s="129"/>
      <c r="C8" s="130"/>
      <c r="D8" s="130"/>
      <c r="E8" s="130"/>
      <c r="F8" s="130"/>
      <c r="G8" s="130"/>
      <c r="H8" s="130"/>
    </row>
    <row r="9" spans="1:8" s="160" customFormat="1" ht="16" x14ac:dyDescent="0.2">
      <c r="A9" s="183" t="s">
        <v>0</v>
      </c>
      <c r="B9" s="183" t="s">
        <v>1</v>
      </c>
      <c r="C9" s="186">
        <v>1</v>
      </c>
      <c r="D9" s="181"/>
      <c r="E9" s="186">
        <v>2</v>
      </c>
      <c r="F9" s="181"/>
      <c r="G9" s="186">
        <v>3</v>
      </c>
      <c r="H9" s="181"/>
    </row>
    <row r="10" spans="1:8" s="160" customFormat="1" ht="14.25" customHeight="1" x14ac:dyDescent="0.2">
      <c r="A10" s="184"/>
      <c r="B10" s="185"/>
      <c r="C10" s="180" t="s">
        <v>1510</v>
      </c>
      <c r="D10" s="181"/>
      <c r="E10" s="180" t="s">
        <v>1511</v>
      </c>
      <c r="F10" s="181"/>
      <c r="G10" s="180" t="s">
        <v>1512</v>
      </c>
      <c r="H10" s="181"/>
    </row>
    <row r="11" spans="1:8" s="160" customFormat="1" ht="17" x14ac:dyDescent="0.2">
      <c r="A11" s="185"/>
      <c r="B11" s="133" t="s">
        <v>2</v>
      </c>
      <c r="C11" s="133" t="s">
        <v>3</v>
      </c>
      <c r="D11" s="132" t="s">
        <v>1495</v>
      </c>
      <c r="E11" s="133" t="s">
        <v>3</v>
      </c>
      <c r="F11" s="132" t="s">
        <v>1495</v>
      </c>
      <c r="G11" s="133" t="s">
        <v>3</v>
      </c>
      <c r="H11" s="132" t="s">
        <v>1495</v>
      </c>
    </row>
    <row r="12" spans="1:8" s="160" customFormat="1" ht="24.75" customHeight="1" x14ac:dyDescent="0.2">
      <c r="A12" s="133" t="s">
        <v>1496</v>
      </c>
      <c r="B12" s="133" t="s">
        <v>1497</v>
      </c>
      <c r="C12" s="132" t="s">
        <v>1519</v>
      </c>
      <c r="D12" s="132"/>
      <c r="E12" s="132" t="s">
        <v>1519</v>
      </c>
      <c r="F12" s="132"/>
      <c r="G12" s="132" t="s">
        <v>1519</v>
      </c>
      <c r="H12" s="132"/>
    </row>
    <row r="13" spans="1:8" ht="48.75" customHeight="1" x14ac:dyDescent="0.15">
      <c r="A13" s="131"/>
      <c r="B13" s="159" t="s">
        <v>1498</v>
      </c>
      <c r="C13" s="174" t="s">
        <v>1490</v>
      </c>
      <c r="D13" s="134">
        <v>8510116167.71</v>
      </c>
      <c r="E13" s="174" t="s">
        <v>1490</v>
      </c>
      <c r="F13" s="134">
        <v>8478402944.6000004</v>
      </c>
      <c r="G13" s="174" t="s">
        <v>1490</v>
      </c>
      <c r="H13" s="134">
        <v>8487992392</v>
      </c>
    </row>
    <row r="15" spans="1:8" ht="12.75" customHeight="1" x14ac:dyDescent="0.15">
      <c r="A15" s="136"/>
      <c r="B15" s="135"/>
      <c r="C15" s="137"/>
      <c r="D15" s="135"/>
      <c r="E15" s="137"/>
      <c r="F15" s="135"/>
      <c r="G15" s="137"/>
      <c r="H15" s="135"/>
    </row>
    <row r="16" spans="1:8" s="157" customFormat="1" ht="20" x14ac:dyDescent="0.2">
      <c r="A16" s="153"/>
      <c r="B16" s="154" t="s">
        <v>1499</v>
      </c>
      <c r="C16" s="155"/>
      <c r="D16" s="156">
        <f>+D13</f>
        <v>8510116167.71</v>
      </c>
      <c r="E16" s="155"/>
      <c r="F16" s="156">
        <f>+F13</f>
        <v>8478402944.6000004</v>
      </c>
      <c r="G16" s="155"/>
      <c r="H16" s="156">
        <f>+H13</f>
        <v>8487992392</v>
      </c>
    </row>
    <row r="17" spans="1:8" s="152" customFormat="1" ht="18" x14ac:dyDescent="0.2">
      <c r="A17" s="150" t="s">
        <v>1513</v>
      </c>
      <c r="B17" s="151" t="s">
        <v>1500</v>
      </c>
      <c r="C17" s="142"/>
      <c r="D17" s="140">
        <f>+ROUND(IF(D16&lt;=VLOOKUP($B$40,formula,2,FALSE),500*(1-((VLOOKUP($B$40,formula,2,FALSE)-D16)/VLOOKUP($B$40,formula,2,FALSE))),500*(1-2*(ABS(VLOOKUP($B$40,formula,2,FALSE)-D16)/VLOOKUP($B$40,formula,2,FALSE)))),3)</f>
        <v>498.435</v>
      </c>
      <c r="E17" s="142"/>
      <c r="F17" s="140">
        <f>+ROUND(IF(F16&lt;=VLOOKUP($B$40,formula,2,FALSE),500*(1-((VLOOKUP($B$40,formula,2,FALSE)-F16)/VLOOKUP($B$40,formula,2,FALSE))),500*(1-2*(ABS(VLOOKUP($B$40,formula,2,FALSE)-F16)/VLOOKUP($B$40,formula,2,FALSE)))),3)</f>
        <v>498.916</v>
      </c>
      <c r="G17" s="142"/>
      <c r="H17" s="140">
        <f>+ROUND(IF(H16&lt;=VLOOKUP($B$40,formula,2,FALSE),500*(1-((VLOOKUP($B$40,formula,2,FALSE)-H16)/VLOOKUP($B$40,formula,2,FALSE))),500*(1-2*(ABS(VLOOKUP($B$40,formula,2,FALSE)-H16)/VLOOKUP($B$40,formula,2,FALSE)))),3)</f>
        <v>499.48099999999999</v>
      </c>
    </row>
    <row r="18" spans="1:8" s="152" customFormat="1" ht="18" x14ac:dyDescent="0.2">
      <c r="A18" s="150" t="s">
        <v>1515</v>
      </c>
      <c r="B18" s="151" t="s">
        <v>1514</v>
      </c>
      <c r="C18" s="142"/>
      <c r="D18" s="142">
        <v>70</v>
      </c>
      <c r="E18" s="142"/>
      <c r="F18" s="142">
        <v>70</v>
      </c>
      <c r="G18" s="142"/>
      <c r="H18" s="142">
        <v>70</v>
      </c>
    </row>
    <row r="19" spans="1:8" s="152" customFormat="1" ht="18" x14ac:dyDescent="0.2">
      <c r="A19" s="150"/>
      <c r="B19" s="179" t="s">
        <v>1529</v>
      </c>
      <c r="C19" s="142"/>
      <c r="D19" s="150">
        <v>100</v>
      </c>
      <c r="E19" s="142"/>
      <c r="F19" s="150">
        <v>100</v>
      </c>
      <c r="G19" s="142"/>
      <c r="H19" s="150">
        <v>100</v>
      </c>
    </row>
    <row r="20" spans="1:8" s="152" customFormat="1" ht="18" x14ac:dyDescent="0.2">
      <c r="A20" s="150"/>
      <c r="B20" s="179" t="s">
        <v>1528</v>
      </c>
      <c r="C20" s="142"/>
      <c r="D20" s="150">
        <v>0</v>
      </c>
      <c r="E20" s="142"/>
      <c r="F20" s="150">
        <v>0</v>
      </c>
      <c r="G20" s="142"/>
      <c r="H20" s="150">
        <v>0</v>
      </c>
    </row>
    <row r="21" spans="1:8" s="152" customFormat="1" ht="18" x14ac:dyDescent="0.2">
      <c r="A21" s="150"/>
      <c r="B21" s="179" t="s">
        <v>1527</v>
      </c>
      <c r="C21" s="142"/>
      <c r="D21" s="150">
        <v>100</v>
      </c>
      <c r="E21" s="142"/>
      <c r="F21" s="150">
        <v>100</v>
      </c>
      <c r="G21" s="142"/>
      <c r="H21" s="150">
        <v>100</v>
      </c>
    </row>
    <row r="22" spans="1:8" s="152" customFormat="1" ht="18" x14ac:dyDescent="0.2">
      <c r="A22" s="150" t="s">
        <v>1516</v>
      </c>
      <c r="B22" s="151" t="s">
        <v>1517</v>
      </c>
      <c r="C22" s="142"/>
      <c r="D22" s="142">
        <f>SUM(D19:D21)</f>
        <v>200</v>
      </c>
      <c r="E22" s="142"/>
      <c r="F22" s="142">
        <f>SUM(F19:F21)</f>
        <v>200</v>
      </c>
      <c r="G22" s="142"/>
      <c r="H22" s="142">
        <f>SUM(H19:H21)</f>
        <v>200</v>
      </c>
    </row>
    <row r="23" spans="1:8" s="157" customFormat="1" ht="20" x14ac:dyDescent="0.2">
      <c r="A23" s="153"/>
      <c r="B23" s="154" t="s">
        <v>1518</v>
      </c>
      <c r="C23" s="155"/>
      <c r="D23" s="141">
        <f>+D17+D18+D22</f>
        <v>768.43499999999995</v>
      </c>
      <c r="E23" s="155"/>
      <c r="F23" s="141">
        <f>+F17+F18+F22</f>
        <v>768.91599999999994</v>
      </c>
      <c r="G23" s="155"/>
      <c r="H23" s="141">
        <f>+H17+H18+H22</f>
        <v>769.48099999999999</v>
      </c>
    </row>
    <row r="24" spans="1:8" s="157" customFormat="1" ht="20" x14ac:dyDescent="0.2">
      <c r="A24" s="153"/>
      <c r="B24" s="154" t="s">
        <v>1501</v>
      </c>
      <c r="C24" s="155"/>
      <c r="D24" s="158">
        <v>3</v>
      </c>
      <c r="E24" s="155"/>
      <c r="F24" s="158">
        <v>2</v>
      </c>
      <c r="G24" s="155"/>
      <c r="H24" s="158">
        <v>1</v>
      </c>
    </row>
    <row r="25" spans="1:8" ht="16" x14ac:dyDescent="0.15">
      <c r="A25" s="138"/>
      <c r="B25" s="139"/>
      <c r="C25" s="143"/>
      <c r="D25" s="144"/>
      <c r="E25" s="143"/>
      <c r="F25" s="144"/>
      <c r="G25" s="143"/>
      <c r="H25" s="144"/>
    </row>
    <row r="26" spans="1:8" s="152" customFormat="1" ht="18" x14ac:dyDescent="0.2">
      <c r="A26" s="145" t="s">
        <v>1502</v>
      </c>
      <c r="B26" s="161">
        <v>8510800023</v>
      </c>
      <c r="C26" s="162"/>
      <c r="D26" s="162"/>
      <c r="E26" s="162"/>
      <c r="F26" s="162"/>
      <c r="G26" s="162"/>
      <c r="H26" s="162"/>
    </row>
    <row r="27" spans="1:8" s="152" customFormat="1" ht="18" x14ac:dyDescent="0.2">
      <c r="A27" s="163"/>
      <c r="B27" s="164"/>
      <c r="C27" s="162"/>
      <c r="D27" s="162"/>
      <c r="E27" s="162"/>
      <c r="F27" s="162"/>
      <c r="G27" s="162"/>
      <c r="H27" s="162"/>
    </row>
    <row r="28" spans="1:8" s="152" customFormat="1" ht="18" x14ac:dyDescent="0.2">
      <c r="A28" s="145" t="s">
        <v>1503</v>
      </c>
      <c r="B28" s="165">
        <f>+MAX(C16:H16)</f>
        <v>8510116167.71</v>
      </c>
      <c r="C28" s="162"/>
      <c r="D28" s="162"/>
      <c r="E28" s="162"/>
      <c r="F28" s="162"/>
      <c r="G28" s="162"/>
      <c r="H28" s="162"/>
    </row>
    <row r="29" spans="1:8" s="152" customFormat="1" ht="18" x14ac:dyDescent="0.2"/>
    <row r="30" spans="1:8" s="152" customFormat="1" ht="18" x14ac:dyDescent="0.2">
      <c r="A30" s="145" t="s">
        <v>1504</v>
      </c>
      <c r="B30" s="165" t="s">
        <v>1505</v>
      </c>
    </row>
    <row r="31" spans="1:8" s="152" customFormat="1" ht="18" x14ac:dyDescent="0.2">
      <c r="A31" s="145">
        <v>1</v>
      </c>
      <c r="B31" s="166">
        <f>+AVERAGE(C16:H16)</f>
        <v>8492170501.4366674</v>
      </c>
    </row>
    <row r="32" spans="1:8" s="152" customFormat="1" ht="18" x14ac:dyDescent="0.2">
      <c r="A32" s="145">
        <v>2</v>
      </c>
      <c r="B32" s="166">
        <f>+(B31+B28)/2</f>
        <v>8501143334.5733337</v>
      </c>
    </row>
    <row r="33" spans="1:2" s="152" customFormat="1" ht="18" x14ac:dyDescent="0.2">
      <c r="A33" s="145">
        <v>3</v>
      </c>
      <c r="B33" s="178">
        <f>+GEOMEAN(C16:H16,B26)</f>
        <v>8496816267.3311977</v>
      </c>
    </row>
    <row r="34" spans="1:2" s="152" customFormat="1" ht="18" x14ac:dyDescent="0.2">
      <c r="A34" s="162"/>
      <c r="B34" s="164"/>
    </row>
    <row r="35" spans="1:2" s="152" customFormat="1" ht="18" x14ac:dyDescent="0.2">
      <c r="A35" s="167" t="s">
        <v>1506</v>
      </c>
      <c r="B35" s="168">
        <f>+COUNT(C16:H16)</f>
        <v>3</v>
      </c>
    </row>
    <row r="36" spans="1:2" s="152" customFormat="1" ht="18" x14ac:dyDescent="0.2">
      <c r="A36" s="169" t="s">
        <v>1507</v>
      </c>
      <c r="B36" s="168">
        <f>+IF(AND(1&lt;=B35,B35&lt;=3),1,IF(AND(4&lt;=B35,B35&lt;=6),2,IF(AND(7&lt;=B35,B35&lt;=10),3,"NO APLICA")))</f>
        <v>1</v>
      </c>
    </row>
    <row r="37" spans="1:2" s="152" customFormat="1" ht="18" x14ac:dyDescent="0.2">
      <c r="A37" s="170"/>
      <c r="B37" s="170"/>
    </row>
    <row r="38" spans="1:2" s="152" customFormat="1" ht="18" x14ac:dyDescent="0.2">
      <c r="A38" s="167" t="s">
        <v>1508</v>
      </c>
      <c r="B38" s="171">
        <v>4116.8</v>
      </c>
    </row>
    <row r="39" spans="1:2" s="152" customFormat="1" ht="18" x14ac:dyDescent="0.2">
      <c r="A39" s="167" t="s">
        <v>1509</v>
      </c>
      <c r="B39" s="172">
        <f>+MOD(B38,INT(B38))</f>
        <v>0.8000000000001819</v>
      </c>
    </row>
    <row r="40" spans="1:2" s="152" customFormat="1" ht="18" x14ac:dyDescent="0.2">
      <c r="A40" s="167" t="s">
        <v>1504</v>
      </c>
      <c r="B40" s="173">
        <f>+IF(AND(0&lt;=B39,B39&lt;=0.33),1,IF(AND(0.34&lt;=B39,B39&lt;=0.66),2,IF(AND(0.67&lt;=B39,B39&lt;=0.99),3,"NO APLICA")))</f>
        <v>3</v>
      </c>
    </row>
    <row r="41" spans="1:2" ht="12.75" customHeight="1" x14ac:dyDescent="0.15">
      <c r="A41" s="136"/>
      <c r="B41" s="135"/>
    </row>
    <row r="42" spans="1:2" x14ac:dyDescent="0.15">
      <c r="A42" s="136"/>
      <c r="B42" s="146" t="s">
        <v>7</v>
      </c>
    </row>
    <row r="45" spans="1:2" ht="16" x14ac:dyDescent="0.15">
      <c r="B45" s="147" t="s">
        <v>8</v>
      </c>
    </row>
    <row r="46" spans="1:2" ht="16" x14ac:dyDescent="0.2">
      <c r="B46" s="148" t="s">
        <v>1524</v>
      </c>
    </row>
    <row r="47" spans="1:2" ht="16" x14ac:dyDescent="0.2">
      <c r="B47" s="148"/>
    </row>
    <row r="49" spans="2:2" ht="16" x14ac:dyDescent="0.15">
      <c r="B49" s="147" t="s">
        <v>1525</v>
      </c>
    </row>
    <row r="50" spans="2:2" ht="16" x14ac:dyDescent="0.2">
      <c r="B50" s="148" t="s">
        <v>1524</v>
      </c>
    </row>
    <row r="53" spans="2:2" x14ac:dyDescent="0.15">
      <c r="B53" s="149"/>
    </row>
    <row r="54" spans="2:2" x14ac:dyDescent="0.15">
      <c r="B54" s="149"/>
    </row>
    <row r="55" spans="2:2" ht="16" x14ac:dyDescent="0.15">
      <c r="B55" s="147" t="s">
        <v>1526</v>
      </c>
    </row>
    <row r="56" spans="2:2" x14ac:dyDescent="0.15">
      <c r="B56" s="149" t="s">
        <v>9</v>
      </c>
    </row>
    <row r="57" spans="2:2" x14ac:dyDescent="0.15">
      <c r="B57" s="149" t="s">
        <v>10</v>
      </c>
    </row>
  </sheetData>
  <mergeCells count="9">
    <mergeCell ref="C10:D10"/>
    <mergeCell ref="E10:F10"/>
    <mergeCell ref="G10:H10"/>
    <mergeCell ref="A7:H7"/>
    <mergeCell ref="A9:A11"/>
    <mergeCell ref="B9:B10"/>
    <mergeCell ref="C9:D9"/>
    <mergeCell ref="E9:F9"/>
    <mergeCell ref="G9:H9"/>
  </mergeCells>
  <conditionalFormatting sqref="C13:H13">
    <cfRule type="cellIs" dxfId="43" priority="12" operator="equal">
      <formula>"NO"</formula>
    </cfRule>
  </conditionalFormatting>
  <conditionalFormatting sqref="C24:H24">
    <cfRule type="cellIs" dxfId="42" priority="10" operator="equal">
      <formula>1</formula>
    </cfRule>
  </conditionalFormatting>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8A46F-153C-4FB3-BF88-B92E63E43236}">
  <dimension ref="A2:C12"/>
  <sheetViews>
    <sheetView workbookViewId="0">
      <selection activeCell="C12" sqref="C12"/>
    </sheetView>
  </sheetViews>
  <sheetFormatPr baseColWidth="10" defaultRowHeight="14" x14ac:dyDescent="0.15"/>
  <cols>
    <col min="2" max="2" width="21.5" customWidth="1"/>
    <col min="3" max="3" width="16" bestFit="1" customWidth="1"/>
  </cols>
  <sheetData>
    <row r="2" spans="1:3" x14ac:dyDescent="0.15">
      <c r="B2" s="175">
        <f>+'ASIGNACIÓN PUNTAJE'!F13</f>
        <v>8478402944.6000004</v>
      </c>
      <c r="C2">
        <f>+POWER((B2-$B$6),2)</f>
        <v>189545621250857.94</v>
      </c>
    </row>
    <row r="3" spans="1:3" x14ac:dyDescent="0.15">
      <c r="A3" s="176" t="s">
        <v>1520</v>
      </c>
      <c r="B3" s="175">
        <f>+'ASIGNACIÓN PUNTAJE'!H13</f>
        <v>8487992392</v>
      </c>
      <c r="C3">
        <f t="shared" ref="C3:C4" si="0">+POWER((B3-$B$6),2)</f>
        <v>17456598464769.531</v>
      </c>
    </row>
    <row r="4" spans="1:3" x14ac:dyDescent="0.15">
      <c r="B4" s="175">
        <f>+'ASIGNACIÓN PUNTAJE'!D13</f>
        <v>8510116167.71</v>
      </c>
      <c r="C4">
        <f t="shared" si="0"/>
        <v>322046937993827</v>
      </c>
    </row>
    <row r="5" spans="1:3" x14ac:dyDescent="0.15">
      <c r="C5">
        <f>SUM(C2:C4)</f>
        <v>529049157709454.5</v>
      </c>
    </row>
    <row r="6" spans="1:3" x14ac:dyDescent="0.15">
      <c r="A6" s="176" t="s">
        <v>1521</v>
      </c>
      <c r="B6" s="177">
        <f>+AVERAGE(B2:B4)</f>
        <v>8492170501.4366674</v>
      </c>
      <c r="C6">
        <v>3</v>
      </c>
    </row>
    <row r="7" spans="1:3" x14ac:dyDescent="0.15">
      <c r="C7">
        <f>+C5/C6</f>
        <v>176349719236484.84</v>
      </c>
    </row>
    <row r="9" spans="1:3" x14ac:dyDescent="0.15">
      <c r="A9" s="176" t="s">
        <v>1522</v>
      </c>
      <c r="C9" s="175">
        <f>+_xlfn.STDEV.S(B2:B4)</f>
        <v>16264211.596469324</v>
      </c>
    </row>
    <row r="10" spans="1:3" x14ac:dyDescent="0.15">
      <c r="C10" s="175">
        <f>+STDEVA(B2:B4)</f>
        <v>16264211.596469324</v>
      </c>
    </row>
    <row r="12" spans="1:3" x14ac:dyDescent="0.15">
      <c r="A12" s="176" t="s">
        <v>1523</v>
      </c>
      <c r="C12" s="175">
        <f>+B3-C10</f>
        <v>8471728180.4035311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548DD4"/>
  </sheetPr>
  <dimension ref="A1:AD44"/>
  <sheetViews>
    <sheetView workbookViewId="0">
      <pane xSplit="4" ySplit="7" topLeftCell="E8" activePane="bottomRight" state="frozen"/>
      <selection pane="topRight" activeCell="E1" sqref="E1"/>
      <selection pane="bottomLeft" activeCell="A8" sqref="A8"/>
      <selection pane="bottomRight" activeCell="E8" sqref="E8"/>
    </sheetView>
  </sheetViews>
  <sheetFormatPr baseColWidth="10" defaultColWidth="12.5" defaultRowHeight="15" customHeight="1" x14ac:dyDescent="0.15"/>
  <cols>
    <col min="1" max="1" width="6.5" customWidth="1"/>
    <col min="2" max="2" width="53.1640625" customWidth="1"/>
    <col min="3" max="3" width="7.5" customWidth="1"/>
    <col min="4" max="4" width="9.33203125" customWidth="1"/>
    <col min="5" max="5" width="11" customWidth="1"/>
    <col min="6" max="6" width="13.6640625" customWidth="1"/>
    <col min="7" max="7" width="13.1640625" customWidth="1"/>
    <col min="8" max="8" width="16.5" customWidth="1"/>
    <col min="9" max="9" width="14.6640625" customWidth="1"/>
    <col min="10" max="10" width="13.1640625" customWidth="1"/>
    <col min="11" max="11" width="16.5" customWidth="1"/>
    <col min="12" max="12" width="14.6640625" customWidth="1"/>
    <col min="13" max="13" width="13.1640625" customWidth="1"/>
    <col min="14" max="14" width="16.5" customWidth="1"/>
    <col min="15" max="15" width="14.6640625" customWidth="1"/>
    <col min="16" max="16" width="13.1640625" customWidth="1"/>
    <col min="17" max="17" width="16.5" customWidth="1"/>
    <col min="18" max="18" width="14.6640625" customWidth="1"/>
    <col min="19" max="19" width="13.1640625" customWidth="1"/>
    <col min="20" max="20" width="16.5" customWidth="1"/>
    <col min="21" max="21" width="14.6640625" customWidth="1"/>
    <col min="22" max="22" width="13.1640625" customWidth="1"/>
    <col min="23" max="23" width="16.5" customWidth="1"/>
    <col min="24" max="24" width="14.6640625" customWidth="1"/>
    <col min="25" max="25" width="13.1640625" customWidth="1"/>
    <col min="26" max="26" width="16.5" customWidth="1"/>
    <col min="27" max="27" width="14.6640625" customWidth="1"/>
    <col min="28" max="28" width="13.1640625" customWidth="1"/>
    <col min="29" max="29" width="16.5" customWidth="1"/>
    <col min="30" max="30" width="14.6640625" customWidth="1"/>
    <col min="31" max="35" width="13" customWidth="1"/>
  </cols>
  <sheetData>
    <row r="1" spans="1:30" ht="12.75" customHeight="1" x14ac:dyDescent="0.15">
      <c r="A1" s="193" t="s">
        <v>12</v>
      </c>
      <c r="B1" s="194"/>
      <c r="C1" s="194"/>
      <c r="D1" s="194"/>
      <c r="E1" s="194"/>
      <c r="F1" s="195"/>
      <c r="G1" s="2"/>
      <c r="H1" s="2"/>
      <c r="I1" s="2"/>
      <c r="J1" s="2"/>
      <c r="K1" s="2"/>
      <c r="L1" s="2"/>
      <c r="M1" s="2"/>
      <c r="N1" s="2"/>
      <c r="O1" s="2"/>
      <c r="P1" s="2"/>
      <c r="Q1" s="2"/>
      <c r="R1" s="2"/>
      <c r="S1" s="2"/>
      <c r="T1" s="2"/>
      <c r="U1" s="2"/>
      <c r="V1" s="2"/>
      <c r="W1" s="2"/>
      <c r="X1" s="2"/>
      <c r="Y1" s="2"/>
      <c r="Z1" s="2"/>
      <c r="AA1" s="2"/>
      <c r="AB1" s="2"/>
      <c r="AC1" s="2"/>
      <c r="AD1" s="2"/>
    </row>
    <row r="2" spans="1:30" ht="12.75" customHeight="1" x14ac:dyDescent="0.15">
      <c r="A2" s="193" t="s">
        <v>13</v>
      </c>
      <c r="B2" s="194"/>
      <c r="C2" s="194"/>
      <c r="D2" s="194"/>
      <c r="E2" s="194"/>
      <c r="F2" s="195"/>
      <c r="G2" s="2"/>
      <c r="H2" s="2"/>
      <c r="I2" s="2"/>
      <c r="J2" s="2"/>
      <c r="K2" s="2"/>
      <c r="L2" s="2"/>
      <c r="M2" s="2"/>
      <c r="N2" s="2"/>
      <c r="O2" s="2"/>
      <c r="P2" s="2"/>
      <c r="Q2" s="2"/>
      <c r="R2" s="2"/>
      <c r="S2" s="2"/>
      <c r="T2" s="2"/>
      <c r="U2" s="2"/>
      <c r="V2" s="2"/>
      <c r="W2" s="2"/>
      <c r="X2" s="2"/>
      <c r="Y2" s="2"/>
      <c r="Z2" s="2"/>
      <c r="AA2" s="2"/>
      <c r="AB2" s="2"/>
      <c r="AC2" s="2"/>
      <c r="AD2" s="2"/>
    </row>
    <row r="3" spans="1:30" ht="18" customHeight="1" x14ac:dyDescent="0.15">
      <c r="A3" s="187" t="s">
        <v>14</v>
      </c>
      <c r="B3" s="188"/>
      <c r="C3" s="188"/>
      <c r="D3" s="188"/>
      <c r="E3" s="188"/>
      <c r="F3" s="189"/>
      <c r="G3" s="187" t="e">
        <f>+#REF!</f>
        <v>#REF!</v>
      </c>
      <c r="H3" s="188"/>
      <c r="I3" s="189"/>
      <c r="J3" s="187" t="e">
        <f>+#REF!</f>
        <v>#REF!</v>
      </c>
      <c r="K3" s="188"/>
      <c r="L3" s="189"/>
      <c r="M3" s="187" t="e">
        <f>+#REF!</f>
        <v>#REF!</v>
      </c>
      <c r="N3" s="188"/>
      <c r="O3" s="189"/>
      <c r="P3" s="187" t="e">
        <f>+#REF!</f>
        <v>#REF!</v>
      </c>
      <c r="Q3" s="188"/>
      <c r="R3" s="189"/>
      <c r="S3" s="187" t="e">
        <f>+#REF!</f>
        <v>#REF!</v>
      </c>
      <c r="T3" s="188"/>
      <c r="U3" s="189"/>
      <c r="V3" s="187" t="e">
        <f>+#REF!</f>
        <v>#REF!</v>
      </c>
      <c r="W3" s="188"/>
      <c r="X3" s="189"/>
      <c r="Y3" s="187" t="e">
        <f>+#REF!</f>
        <v>#REF!</v>
      </c>
      <c r="Z3" s="188"/>
      <c r="AA3" s="189"/>
      <c r="AB3" s="187" t="e">
        <f>+#REF!</f>
        <v>#REF!</v>
      </c>
      <c r="AC3" s="188"/>
      <c r="AD3" s="189"/>
    </row>
    <row r="4" spans="1:30" ht="59.25" customHeight="1" x14ac:dyDescent="0.15">
      <c r="A4" s="190"/>
      <c r="B4" s="191"/>
      <c r="C4" s="191"/>
      <c r="D4" s="191"/>
      <c r="E4" s="191"/>
      <c r="F4" s="192"/>
      <c r="G4" s="190"/>
      <c r="H4" s="191"/>
      <c r="I4" s="192"/>
      <c r="J4" s="190"/>
      <c r="K4" s="191"/>
      <c r="L4" s="192"/>
      <c r="M4" s="190"/>
      <c r="N4" s="191"/>
      <c r="O4" s="192"/>
      <c r="P4" s="190"/>
      <c r="Q4" s="191"/>
      <c r="R4" s="192"/>
      <c r="S4" s="190"/>
      <c r="T4" s="191"/>
      <c r="U4" s="192"/>
      <c r="V4" s="190"/>
      <c r="W4" s="191"/>
      <c r="X4" s="192"/>
      <c r="Y4" s="190"/>
      <c r="Z4" s="191"/>
      <c r="AA4" s="192"/>
      <c r="AB4" s="190"/>
      <c r="AC4" s="191"/>
      <c r="AD4" s="192"/>
    </row>
    <row r="5" spans="1:30" ht="12.75" customHeight="1" x14ac:dyDescent="0.15">
      <c r="A5" s="197"/>
      <c r="B5" s="194"/>
      <c r="C5" s="194"/>
      <c r="D5" s="194"/>
      <c r="E5" s="194"/>
      <c r="F5" s="195"/>
      <c r="G5" s="196">
        <v>1</v>
      </c>
      <c r="H5" s="194"/>
      <c r="I5" s="195"/>
      <c r="J5" s="196">
        <v>2</v>
      </c>
      <c r="K5" s="194"/>
      <c r="L5" s="195"/>
      <c r="M5" s="196">
        <v>3</v>
      </c>
      <c r="N5" s="194"/>
      <c r="O5" s="195"/>
      <c r="P5" s="196">
        <v>4</v>
      </c>
      <c r="Q5" s="194"/>
      <c r="R5" s="195"/>
      <c r="S5" s="196">
        <v>5</v>
      </c>
      <c r="T5" s="194"/>
      <c r="U5" s="195"/>
      <c r="V5" s="196">
        <v>6</v>
      </c>
      <c r="W5" s="194"/>
      <c r="X5" s="195"/>
      <c r="Y5" s="196">
        <v>7</v>
      </c>
      <c r="Z5" s="194"/>
      <c r="AA5" s="195"/>
      <c r="AB5" s="196">
        <v>8</v>
      </c>
      <c r="AC5" s="194"/>
      <c r="AD5" s="195"/>
    </row>
    <row r="6" spans="1:30" ht="15" customHeight="1" x14ac:dyDescent="0.15">
      <c r="A6" s="198" t="s">
        <v>15</v>
      </c>
      <c r="B6" s="194"/>
      <c r="C6" s="194"/>
      <c r="D6" s="194"/>
      <c r="E6" s="194"/>
      <c r="F6" s="195"/>
      <c r="G6" s="199" t="s">
        <v>16</v>
      </c>
      <c r="H6" s="199" t="s">
        <v>17</v>
      </c>
      <c r="I6" s="5" t="s">
        <v>18</v>
      </c>
      <c r="J6" s="199" t="s">
        <v>16</v>
      </c>
      <c r="K6" s="199" t="s">
        <v>17</v>
      </c>
      <c r="L6" s="5" t="s">
        <v>18</v>
      </c>
      <c r="M6" s="199" t="s">
        <v>16</v>
      </c>
      <c r="N6" s="199" t="s">
        <v>17</v>
      </c>
      <c r="O6" s="5" t="s">
        <v>18</v>
      </c>
      <c r="P6" s="199" t="s">
        <v>16</v>
      </c>
      <c r="Q6" s="199" t="s">
        <v>17</v>
      </c>
      <c r="R6" s="5" t="s">
        <v>18</v>
      </c>
      <c r="S6" s="199" t="s">
        <v>16</v>
      </c>
      <c r="T6" s="199" t="s">
        <v>17</v>
      </c>
      <c r="U6" s="5" t="s">
        <v>18</v>
      </c>
      <c r="V6" s="199" t="s">
        <v>16</v>
      </c>
      <c r="W6" s="199" t="s">
        <v>17</v>
      </c>
      <c r="X6" s="5" t="s">
        <v>18</v>
      </c>
      <c r="Y6" s="199" t="s">
        <v>16</v>
      </c>
      <c r="Z6" s="199" t="s">
        <v>17</v>
      </c>
      <c r="AA6" s="5" t="s">
        <v>18</v>
      </c>
      <c r="AB6" s="199" t="s">
        <v>16</v>
      </c>
      <c r="AC6" s="199" t="s">
        <v>17</v>
      </c>
      <c r="AD6" s="5" t="s">
        <v>18</v>
      </c>
    </row>
    <row r="7" spans="1:30" ht="12.75" customHeight="1" x14ac:dyDescent="0.15">
      <c r="A7" s="6" t="s">
        <v>0</v>
      </c>
      <c r="B7" s="6" t="s">
        <v>19</v>
      </c>
      <c r="C7" s="6" t="s">
        <v>20</v>
      </c>
      <c r="D7" s="6" t="s">
        <v>21</v>
      </c>
      <c r="E7" s="6" t="s">
        <v>16</v>
      </c>
      <c r="F7" s="6" t="s">
        <v>17</v>
      </c>
      <c r="G7" s="200"/>
      <c r="H7" s="200"/>
      <c r="I7" s="7" t="s">
        <v>22</v>
      </c>
      <c r="J7" s="200"/>
      <c r="K7" s="200"/>
      <c r="L7" s="7" t="s">
        <v>22</v>
      </c>
      <c r="M7" s="200"/>
      <c r="N7" s="200"/>
      <c r="O7" s="7" t="s">
        <v>22</v>
      </c>
      <c r="P7" s="200"/>
      <c r="Q7" s="200"/>
      <c r="R7" s="7" t="s">
        <v>22</v>
      </c>
      <c r="S7" s="200"/>
      <c r="T7" s="200"/>
      <c r="U7" s="7" t="s">
        <v>22</v>
      </c>
      <c r="V7" s="200"/>
      <c r="W7" s="200"/>
      <c r="X7" s="7" t="s">
        <v>22</v>
      </c>
      <c r="Y7" s="200"/>
      <c r="Z7" s="200"/>
      <c r="AA7" s="7" t="s">
        <v>22</v>
      </c>
      <c r="AB7" s="200"/>
      <c r="AC7" s="200"/>
      <c r="AD7" s="7" t="s">
        <v>22</v>
      </c>
    </row>
    <row r="8" spans="1:30" ht="12.75" customHeight="1" x14ac:dyDescent="0.15">
      <c r="A8" s="6"/>
      <c r="B8" s="8"/>
      <c r="C8" s="6"/>
      <c r="D8" s="6"/>
      <c r="E8" s="6"/>
      <c r="F8" s="6"/>
      <c r="G8" s="6"/>
      <c r="H8" s="6"/>
      <c r="I8" s="6"/>
      <c r="J8" s="6"/>
      <c r="K8" s="6"/>
      <c r="L8" s="6"/>
      <c r="M8" s="6"/>
      <c r="N8" s="6"/>
      <c r="O8" s="6"/>
      <c r="P8" s="6"/>
      <c r="Q8" s="6"/>
      <c r="R8" s="6"/>
      <c r="S8" s="6"/>
      <c r="T8" s="6"/>
      <c r="U8" s="6"/>
      <c r="V8" s="6"/>
      <c r="W8" s="6"/>
      <c r="X8" s="6"/>
      <c r="Y8" s="6"/>
      <c r="Z8" s="6"/>
      <c r="AA8" s="6"/>
      <c r="AB8" s="6"/>
      <c r="AC8" s="6"/>
      <c r="AD8" s="6"/>
    </row>
    <row r="9" spans="1:30" ht="12.75" customHeight="1" x14ac:dyDescent="0.15">
      <c r="A9" s="4">
        <v>1.01</v>
      </c>
      <c r="B9" s="9" t="s">
        <v>23</v>
      </c>
      <c r="C9" s="4" t="s">
        <v>24</v>
      </c>
      <c r="D9" s="10">
        <v>1</v>
      </c>
      <c r="E9" s="11">
        <v>1459176</v>
      </c>
      <c r="F9" s="11">
        <f t="shared" ref="F9:F15" si="0">ROUND($D9*E9,0)</f>
        <v>1459176</v>
      </c>
      <c r="G9" s="11">
        <v>1452624</v>
      </c>
      <c r="H9" s="11">
        <f t="shared" ref="H9:H15" si="1">ROUND($D9*G9,0)</f>
        <v>1452624</v>
      </c>
      <c r="I9" s="3" t="str">
        <f t="shared" ref="I9:I15" si="2">+IF(G9&lt;=$E9,"OK","NO OK")</f>
        <v>OK</v>
      </c>
      <c r="J9" s="11"/>
      <c r="K9" s="11">
        <f t="shared" ref="K9:K15" si="3">ROUND($D9*J9,0)</f>
        <v>0</v>
      </c>
      <c r="L9" s="3" t="str">
        <f t="shared" ref="L9:L15" si="4">+IF(J9&lt;=$E9,"OK","NO OK")</f>
        <v>OK</v>
      </c>
      <c r="M9" s="11">
        <v>1453518</v>
      </c>
      <c r="N9" s="11">
        <f t="shared" ref="N9:N15" si="5">ROUND($D9*M9,0)</f>
        <v>1453518</v>
      </c>
      <c r="O9" s="3" t="str">
        <f t="shared" ref="O9:O15" si="6">+IF(M9&lt;=$E9,"OK","NO OK")</f>
        <v>OK</v>
      </c>
      <c r="P9" s="11">
        <v>1454705</v>
      </c>
      <c r="Q9" s="11">
        <f t="shared" ref="Q9:Q15" si="7">ROUND($D9*P9,0)</f>
        <v>1454705</v>
      </c>
      <c r="R9" s="3" t="str">
        <f t="shared" ref="R9:R15" si="8">+IF(P9&lt;=$E9,"OK","NO OK")</f>
        <v>OK</v>
      </c>
      <c r="S9" s="11">
        <v>1454245</v>
      </c>
      <c r="T9" s="11">
        <f t="shared" ref="T9:T15" si="9">ROUND($D9*S9,0)</f>
        <v>1454245</v>
      </c>
      <c r="U9" s="3" t="str">
        <f t="shared" ref="U9:U15" si="10">+IF(S9&lt;=$E9,"OK","NO OK")</f>
        <v>OK</v>
      </c>
      <c r="V9" s="11">
        <v>1448176</v>
      </c>
      <c r="W9" s="11">
        <f t="shared" ref="W9:W15" si="11">ROUND($D9*V9,0)</f>
        <v>1448176</v>
      </c>
      <c r="X9" s="3" t="str">
        <f t="shared" ref="X9:X15" si="12">+IF(V9&lt;=$E9,"OK","NO OK")</f>
        <v>OK</v>
      </c>
      <c r="Y9" s="11">
        <v>1408105</v>
      </c>
      <c r="Z9" s="11">
        <f t="shared" ref="Z9:Z15" si="13">ROUND($D9*Y9,0)</f>
        <v>1408105</v>
      </c>
      <c r="AA9" s="3" t="str">
        <f t="shared" ref="AA9:AA15" si="14">+IF(Y9&lt;=$E9,"OK","NO OK")</f>
        <v>OK</v>
      </c>
      <c r="AB9" s="11">
        <v>1454944</v>
      </c>
      <c r="AC9" s="11">
        <f t="shared" ref="AC9:AC15" si="15">ROUND($D9*AB9,0)</f>
        <v>1454944</v>
      </c>
      <c r="AD9" s="3" t="str">
        <f t="shared" ref="AD9:AD15" si="16">+IF(AB9&lt;=$E9,"OK","NO OK")</f>
        <v>OK</v>
      </c>
    </row>
    <row r="10" spans="1:30" ht="12.75" customHeight="1" x14ac:dyDescent="0.15">
      <c r="A10" s="4">
        <v>1.02</v>
      </c>
      <c r="B10" s="9" t="s">
        <v>25</v>
      </c>
      <c r="C10" s="4" t="s">
        <v>24</v>
      </c>
      <c r="D10" s="10">
        <v>30</v>
      </c>
      <c r="E10" s="11">
        <v>1660700</v>
      </c>
      <c r="F10" s="11">
        <f t="shared" si="0"/>
        <v>49821000</v>
      </c>
      <c r="G10" s="11">
        <v>1653243</v>
      </c>
      <c r="H10" s="11">
        <f t="shared" si="1"/>
        <v>49597290</v>
      </c>
      <c r="I10" s="3" t="str">
        <f t="shared" si="2"/>
        <v>OK</v>
      </c>
      <c r="J10" s="11"/>
      <c r="K10" s="11">
        <f t="shared" si="3"/>
        <v>0</v>
      </c>
      <c r="L10" s="3" t="str">
        <f t="shared" si="4"/>
        <v>OK</v>
      </c>
      <c r="M10" s="11">
        <v>1654261</v>
      </c>
      <c r="N10" s="11">
        <f t="shared" si="5"/>
        <v>49627830</v>
      </c>
      <c r="O10" s="3" t="str">
        <f t="shared" si="6"/>
        <v>OK</v>
      </c>
      <c r="P10" s="11">
        <v>1655612</v>
      </c>
      <c r="Q10" s="11">
        <f t="shared" si="7"/>
        <v>49668360</v>
      </c>
      <c r="R10" s="3" t="str">
        <f t="shared" si="8"/>
        <v>OK</v>
      </c>
      <c r="S10" s="11">
        <v>1653061</v>
      </c>
      <c r="T10" s="11">
        <f t="shared" si="9"/>
        <v>49591830</v>
      </c>
      <c r="U10" s="3" t="str">
        <f t="shared" si="10"/>
        <v>OK</v>
      </c>
      <c r="V10" s="11">
        <v>1648181</v>
      </c>
      <c r="W10" s="11">
        <f t="shared" si="11"/>
        <v>49445430</v>
      </c>
      <c r="X10" s="3" t="str">
        <f t="shared" si="12"/>
        <v>OK</v>
      </c>
      <c r="Y10" s="11">
        <v>1619183</v>
      </c>
      <c r="Z10" s="11">
        <f t="shared" si="13"/>
        <v>48575490</v>
      </c>
      <c r="AA10" s="3" t="str">
        <f t="shared" si="14"/>
        <v>OK</v>
      </c>
      <c r="AB10" s="11">
        <v>1655884</v>
      </c>
      <c r="AC10" s="11">
        <f t="shared" si="15"/>
        <v>49676520</v>
      </c>
      <c r="AD10" s="3" t="str">
        <f t="shared" si="16"/>
        <v>OK</v>
      </c>
    </row>
    <row r="11" spans="1:30" ht="12.75" customHeight="1" x14ac:dyDescent="0.15">
      <c r="A11" s="4">
        <v>1.03</v>
      </c>
      <c r="B11" s="9" t="s">
        <v>26</v>
      </c>
      <c r="C11" s="4" t="s">
        <v>27</v>
      </c>
      <c r="D11" s="10">
        <v>86.8</v>
      </c>
      <c r="E11" s="11">
        <v>1024800</v>
      </c>
      <c r="F11" s="11">
        <f t="shared" si="0"/>
        <v>88952640</v>
      </c>
      <c r="G11" s="11">
        <v>1020199</v>
      </c>
      <c r="H11" s="11">
        <f t="shared" si="1"/>
        <v>88553273</v>
      </c>
      <c r="I11" s="3" t="str">
        <f t="shared" si="2"/>
        <v>OK</v>
      </c>
      <c r="J11" s="11"/>
      <c r="K11" s="11">
        <f t="shared" si="3"/>
        <v>0</v>
      </c>
      <c r="L11" s="3" t="str">
        <f t="shared" si="4"/>
        <v>OK</v>
      </c>
      <c r="M11" s="11">
        <v>1020826</v>
      </c>
      <c r="N11" s="11">
        <f t="shared" si="5"/>
        <v>88607697</v>
      </c>
      <c r="O11" s="3" t="str">
        <f t="shared" si="6"/>
        <v>OK</v>
      </c>
      <c r="P11" s="11">
        <v>1021660</v>
      </c>
      <c r="Q11" s="11">
        <f t="shared" si="7"/>
        <v>88680088</v>
      </c>
      <c r="R11" s="3" t="str">
        <f t="shared" si="8"/>
        <v>OK</v>
      </c>
      <c r="S11" s="11">
        <v>1020086</v>
      </c>
      <c r="T11" s="11">
        <f t="shared" si="9"/>
        <v>88543465</v>
      </c>
      <c r="U11" s="3" t="str">
        <f t="shared" si="10"/>
        <v>OK</v>
      </c>
      <c r="V11" s="11">
        <v>1017074</v>
      </c>
      <c r="W11" s="11">
        <f t="shared" si="11"/>
        <v>88282023</v>
      </c>
      <c r="X11" s="3" t="str">
        <f t="shared" si="12"/>
        <v>OK</v>
      </c>
      <c r="Y11" s="11">
        <v>999180</v>
      </c>
      <c r="Z11" s="11">
        <f t="shared" si="13"/>
        <v>86728824</v>
      </c>
      <c r="AA11" s="3" t="str">
        <f t="shared" si="14"/>
        <v>OK</v>
      </c>
      <c r="AB11" s="11">
        <v>1021828</v>
      </c>
      <c r="AC11" s="11">
        <f t="shared" si="15"/>
        <v>88694670</v>
      </c>
      <c r="AD11" s="3" t="str">
        <f t="shared" si="16"/>
        <v>OK</v>
      </c>
    </row>
    <row r="12" spans="1:30" ht="12.75" customHeight="1" x14ac:dyDescent="0.15">
      <c r="A12" s="4">
        <v>1.04</v>
      </c>
      <c r="B12" s="9" t="s">
        <v>28</v>
      </c>
      <c r="C12" s="4" t="s">
        <v>29</v>
      </c>
      <c r="D12" s="10">
        <v>2077.44</v>
      </c>
      <c r="E12" s="11">
        <v>14260</v>
      </c>
      <c r="F12" s="11">
        <f t="shared" si="0"/>
        <v>29624294</v>
      </c>
      <c r="G12" s="11">
        <v>14196</v>
      </c>
      <c r="H12" s="11">
        <f t="shared" si="1"/>
        <v>29491338</v>
      </c>
      <c r="I12" s="3" t="str">
        <f t="shared" si="2"/>
        <v>OK</v>
      </c>
      <c r="J12" s="11"/>
      <c r="K12" s="11">
        <f t="shared" si="3"/>
        <v>0</v>
      </c>
      <c r="L12" s="3" t="str">
        <f t="shared" si="4"/>
        <v>OK</v>
      </c>
      <c r="M12" s="11">
        <v>14205</v>
      </c>
      <c r="N12" s="11">
        <f t="shared" si="5"/>
        <v>29510035</v>
      </c>
      <c r="O12" s="3" t="str">
        <f t="shared" si="6"/>
        <v>OK</v>
      </c>
      <c r="P12" s="11">
        <v>14216</v>
      </c>
      <c r="Q12" s="11">
        <f t="shared" si="7"/>
        <v>29532887</v>
      </c>
      <c r="R12" s="3" t="str">
        <f t="shared" si="8"/>
        <v>OK</v>
      </c>
      <c r="S12" s="11">
        <v>14194</v>
      </c>
      <c r="T12" s="11">
        <f t="shared" si="9"/>
        <v>29487183</v>
      </c>
      <c r="U12" s="3" t="str">
        <f t="shared" si="10"/>
        <v>OK</v>
      </c>
      <c r="V12" s="11">
        <v>14153</v>
      </c>
      <c r="W12" s="11">
        <f t="shared" si="11"/>
        <v>29402008</v>
      </c>
      <c r="X12" s="3" t="str">
        <f t="shared" si="12"/>
        <v>OK</v>
      </c>
      <c r="Y12" s="11">
        <v>13904</v>
      </c>
      <c r="Z12" s="11">
        <f t="shared" si="13"/>
        <v>28884726</v>
      </c>
      <c r="AA12" s="3" t="str">
        <f t="shared" si="14"/>
        <v>OK</v>
      </c>
      <c r="AB12" s="11">
        <v>14219</v>
      </c>
      <c r="AC12" s="11">
        <f t="shared" si="15"/>
        <v>29539119</v>
      </c>
      <c r="AD12" s="3" t="str">
        <f t="shared" si="16"/>
        <v>OK</v>
      </c>
    </row>
    <row r="13" spans="1:30" ht="12.75" customHeight="1" x14ac:dyDescent="0.15">
      <c r="A13" s="4">
        <v>1.05</v>
      </c>
      <c r="B13" s="9" t="s">
        <v>30</v>
      </c>
      <c r="C13" s="4" t="s">
        <v>29</v>
      </c>
      <c r="D13" s="10">
        <v>2077.44</v>
      </c>
      <c r="E13" s="11">
        <v>8618</v>
      </c>
      <c r="F13" s="11">
        <f t="shared" si="0"/>
        <v>17903378</v>
      </c>
      <c r="G13" s="11">
        <v>8579</v>
      </c>
      <c r="H13" s="11">
        <f t="shared" si="1"/>
        <v>17822358</v>
      </c>
      <c r="I13" s="3" t="str">
        <f t="shared" si="2"/>
        <v>OK</v>
      </c>
      <c r="J13" s="11"/>
      <c r="K13" s="11">
        <f t="shared" si="3"/>
        <v>0</v>
      </c>
      <c r="L13" s="3" t="str">
        <f t="shared" si="4"/>
        <v>OK</v>
      </c>
      <c r="M13" s="11">
        <v>8585</v>
      </c>
      <c r="N13" s="11">
        <f t="shared" si="5"/>
        <v>17834822</v>
      </c>
      <c r="O13" s="3" t="str">
        <f t="shared" si="6"/>
        <v>OK</v>
      </c>
      <c r="P13" s="11">
        <v>8592</v>
      </c>
      <c r="Q13" s="11">
        <f t="shared" si="7"/>
        <v>17849364</v>
      </c>
      <c r="R13" s="3" t="str">
        <f t="shared" si="8"/>
        <v>OK</v>
      </c>
      <c r="S13" s="11">
        <v>8578</v>
      </c>
      <c r="T13" s="11">
        <f t="shared" si="9"/>
        <v>17820280</v>
      </c>
      <c r="U13" s="3" t="str">
        <f t="shared" si="10"/>
        <v>OK</v>
      </c>
      <c r="V13" s="11">
        <v>8600</v>
      </c>
      <c r="W13" s="11">
        <f t="shared" si="11"/>
        <v>17865984</v>
      </c>
      <c r="X13" s="3" t="str">
        <f t="shared" si="12"/>
        <v>OK</v>
      </c>
      <c r="Y13" s="11">
        <v>8359</v>
      </c>
      <c r="Z13" s="11">
        <f t="shared" si="13"/>
        <v>17365321</v>
      </c>
      <c r="AA13" s="3" t="str">
        <f t="shared" si="14"/>
        <v>OK</v>
      </c>
      <c r="AB13" s="11">
        <v>8593</v>
      </c>
      <c r="AC13" s="11">
        <f t="shared" si="15"/>
        <v>17851442</v>
      </c>
      <c r="AD13" s="3" t="str">
        <f t="shared" si="16"/>
        <v>OK</v>
      </c>
    </row>
    <row r="14" spans="1:30" ht="12.75" customHeight="1" x14ac:dyDescent="0.15">
      <c r="A14" s="4">
        <v>1.06</v>
      </c>
      <c r="B14" s="9" t="s">
        <v>31</v>
      </c>
      <c r="C14" s="4" t="s">
        <v>29</v>
      </c>
      <c r="D14" s="10">
        <v>1576.08</v>
      </c>
      <c r="E14" s="11">
        <v>2111</v>
      </c>
      <c r="F14" s="11">
        <f t="shared" si="0"/>
        <v>3327105</v>
      </c>
      <c r="G14" s="11">
        <v>2102</v>
      </c>
      <c r="H14" s="11">
        <f t="shared" si="1"/>
        <v>3312920</v>
      </c>
      <c r="I14" s="3" t="str">
        <f t="shared" si="2"/>
        <v>OK</v>
      </c>
      <c r="J14" s="11"/>
      <c r="K14" s="11">
        <f t="shared" si="3"/>
        <v>0</v>
      </c>
      <c r="L14" s="3" t="str">
        <f t="shared" si="4"/>
        <v>OK</v>
      </c>
      <c r="M14" s="11">
        <v>2103</v>
      </c>
      <c r="N14" s="11">
        <f t="shared" si="5"/>
        <v>3314496</v>
      </c>
      <c r="O14" s="3" t="str">
        <f t="shared" si="6"/>
        <v>OK</v>
      </c>
      <c r="P14" s="11">
        <v>2105</v>
      </c>
      <c r="Q14" s="11">
        <f t="shared" si="7"/>
        <v>3317648</v>
      </c>
      <c r="R14" s="3" t="str">
        <f t="shared" si="8"/>
        <v>OK</v>
      </c>
      <c r="S14" s="11">
        <v>2101</v>
      </c>
      <c r="T14" s="11">
        <f t="shared" si="9"/>
        <v>3311344</v>
      </c>
      <c r="U14" s="3" t="str">
        <f t="shared" si="10"/>
        <v>OK</v>
      </c>
      <c r="V14" s="11">
        <v>2100</v>
      </c>
      <c r="W14" s="11">
        <f t="shared" si="11"/>
        <v>3309768</v>
      </c>
      <c r="X14" s="3" t="str">
        <f t="shared" si="12"/>
        <v>OK</v>
      </c>
      <c r="Y14" s="11">
        <v>2037</v>
      </c>
      <c r="Z14" s="11">
        <f t="shared" si="13"/>
        <v>3210475</v>
      </c>
      <c r="AA14" s="3" t="str">
        <f t="shared" si="14"/>
        <v>OK</v>
      </c>
      <c r="AB14" s="11">
        <v>2105</v>
      </c>
      <c r="AC14" s="11">
        <f t="shared" si="15"/>
        <v>3317648</v>
      </c>
      <c r="AD14" s="3" t="str">
        <f t="shared" si="16"/>
        <v>OK</v>
      </c>
    </row>
    <row r="15" spans="1:30" ht="12.75" customHeight="1" x14ac:dyDescent="0.15">
      <c r="A15" s="4">
        <v>1.07</v>
      </c>
      <c r="B15" s="9" t="s">
        <v>32</v>
      </c>
      <c r="C15" s="4" t="s">
        <v>29</v>
      </c>
      <c r="D15" s="10">
        <v>1576.08</v>
      </c>
      <c r="E15" s="11">
        <v>2177</v>
      </c>
      <c r="F15" s="11">
        <f t="shared" si="0"/>
        <v>3431126</v>
      </c>
      <c r="G15" s="11">
        <v>2167</v>
      </c>
      <c r="H15" s="11">
        <f t="shared" si="1"/>
        <v>3415365</v>
      </c>
      <c r="I15" s="3" t="str">
        <f t="shared" si="2"/>
        <v>OK</v>
      </c>
      <c r="J15" s="11"/>
      <c r="K15" s="11">
        <f t="shared" si="3"/>
        <v>0</v>
      </c>
      <c r="L15" s="3" t="str">
        <f t="shared" si="4"/>
        <v>OK</v>
      </c>
      <c r="M15" s="11">
        <v>2169</v>
      </c>
      <c r="N15" s="11">
        <f t="shared" si="5"/>
        <v>3418518</v>
      </c>
      <c r="O15" s="3" t="str">
        <f t="shared" si="6"/>
        <v>OK</v>
      </c>
      <c r="P15" s="11">
        <v>2170</v>
      </c>
      <c r="Q15" s="11">
        <f t="shared" si="7"/>
        <v>3420094</v>
      </c>
      <c r="R15" s="3" t="str">
        <f t="shared" si="8"/>
        <v>OK</v>
      </c>
      <c r="S15" s="11">
        <v>2167</v>
      </c>
      <c r="T15" s="11">
        <f t="shared" si="9"/>
        <v>3415365</v>
      </c>
      <c r="U15" s="3" t="str">
        <f t="shared" si="10"/>
        <v>OK</v>
      </c>
      <c r="V15" s="11">
        <v>2100</v>
      </c>
      <c r="W15" s="11">
        <f t="shared" si="11"/>
        <v>3309768</v>
      </c>
      <c r="X15" s="3" t="str">
        <f t="shared" si="12"/>
        <v>OK</v>
      </c>
      <c r="Y15" s="11">
        <v>2101</v>
      </c>
      <c r="Z15" s="11">
        <f t="shared" si="13"/>
        <v>3311344</v>
      </c>
      <c r="AA15" s="3" t="str">
        <f t="shared" si="14"/>
        <v>OK</v>
      </c>
      <c r="AB15" s="11">
        <v>2171</v>
      </c>
      <c r="AC15" s="11">
        <f t="shared" si="15"/>
        <v>3421670</v>
      </c>
      <c r="AD15" s="3" t="str">
        <f t="shared" si="16"/>
        <v>OK</v>
      </c>
    </row>
    <row r="17" spans="2:30" ht="12.75" customHeight="1" x14ac:dyDescent="0.15">
      <c r="B17" s="8" t="s">
        <v>33</v>
      </c>
      <c r="C17" s="4"/>
      <c r="D17" s="4"/>
      <c r="E17" s="12"/>
      <c r="F17" s="13">
        <f>SUM(F8:F16)</f>
        <v>194518719</v>
      </c>
      <c r="G17" s="12"/>
      <c r="H17" s="13">
        <f>SUM(H8:H16)</f>
        <v>193645168</v>
      </c>
      <c r="I17" s="4"/>
      <c r="J17" s="12"/>
      <c r="K17" s="13">
        <f>SUM(K8:K16)</f>
        <v>0</v>
      </c>
      <c r="L17" s="4"/>
      <c r="M17" s="12"/>
      <c r="N17" s="13">
        <f>SUM(N8:N16)</f>
        <v>193766916</v>
      </c>
      <c r="O17" s="4"/>
      <c r="P17" s="12"/>
      <c r="Q17" s="13">
        <f>SUM(Q8:Q16)</f>
        <v>193923146</v>
      </c>
      <c r="R17" s="4"/>
      <c r="S17" s="12"/>
      <c r="T17" s="13">
        <f>SUM(T8:T16)</f>
        <v>193623712</v>
      </c>
      <c r="U17" s="4"/>
      <c r="V17" s="12"/>
      <c r="W17" s="13">
        <f>SUM(W8:W16)</f>
        <v>193063157</v>
      </c>
      <c r="X17" s="4"/>
      <c r="Y17" s="12"/>
      <c r="Z17" s="13">
        <f>SUM(Z8:Z16)</f>
        <v>189484285</v>
      </c>
      <c r="AA17" s="4"/>
      <c r="AB17" s="12"/>
      <c r="AC17" s="13">
        <f>SUM(AC8:AC16)</f>
        <v>193956013</v>
      </c>
      <c r="AD17" s="4"/>
    </row>
    <row r="18" spans="2:30" ht="12.75" customHeight="1" x14ac:dyDescent="0.15">
      <c r="B18" s="14" t="s">
        <v>34</v>
      </c>
      <c r="C18" s="15">
        <v>0.22</v>
      </c>
      <c r="D18" s="4"/>
      <c r="E18" s="12"/>
      <c r="F18" s="12">
        <f t="shared" ref="F18:F21" si="17">ROUND(F$17*$C18,0)</f>
        <v>42794118</v>
      </c>
      <c r="G18" s="15">
        <v>0.22</v>
      </c>
      <c r="H18" s="12">
        <f t="shared" ref="H18:H20" si="18">ROUND(H$17*G18,0)</f>
        <v>42601937</v>
      </c>
      <c r="I18" s="4"/>
      <c r="J18" s="15">
        <v>0.22</v>
      </c>
      <c r="K18" s="12">
        <f t="shared" ref="K18:K20" si="19">ROUND(K$17*J18,0)</f>
        <v>0</v>
      </c>
      <c r="L18" s="4"/>
      <c r="M18" s="15">
        <v>0.22</v>
      </c>
      <c r="N18" s="12">
        <f t="shared" ref="N18:N20" si="20">ROUND(N$17*M18,0)</f>
        <v>42628722</v>
      </c>
      <c r="O18" s="4"/>
      <c r="P18" s="15">
        <v>0.22</v>
      </c>
      <c r="Q18" s="12">
        <f t="shared" ref="Q18:Q20" si="21">ROUND(Q$17*P18,0)</f>
        <v>42663092</v>
      </c>
      <c r="R18" s="4"/>
      <c r="S18" s="15">
        <v>0.22</v>
      </c>
      <c r="T18" s="12">
        <f t="shared" ref="T18:T20" si="22">ROUND(T$17*S18,0)</f>
        <v>42597217</v>
      </c>
      <c r="U18" s="4"/>
      <c r="V18" s="15">
        <v>0.22</v>
      </c>
      <c r="W18" s="12">
        <f t="shared" ref="W18:W20" si="23">ROUND(W$17*V18,0)</f>
        <v>42473895</v>
      </c>
      <c r="X18" s="4"/>
      <c r="Y18" s="15">
        <v>0.22</v>
      </c>
      <c r="Z18" s="12">
        <f t="shared" ref="Z18:Z20" si="24">ROUND(Z$17*Y18,0)</f>
        <v>41686543</v>
      </c>
      <c r="AA18" s="4"/>
      <c r="AB18" s="15">
        <v>0.22</v>
      </c>
      <c r="AC18" s="12">
        <f t="shared" ref="AC18:AC20" si="25">ROUND(AC$17*AB18,0)</f>
        <v>42670323</v>
      </c>
      <c r="AD18" s="4"/>
    </row>
    <row r="19" spans="2:30" ht="12.75" customHeight="1" x14ac:dyDescent="0.15">
      <c r="B19" s="14" t="s">
        <v>35</v>
      </c>
      <c r="C19" s="15">
        <v>0.05</v>
      </c>
      <c r="D19" s="4"/>
      <c r="E19" s="12"/>
      <c r="F19" s="12">
        <f t="shared" si="17"/>
        <v>9725936</v>
      </c>
      <c r="G19" s="15">
        <v>0.05</v>
      </c>
      <c r="H19" s="12">
        <f t="shared" si="18"/>
        <v>9682258</v>
      </c>
      <c r="I19" s="4"/>
      <c r="J19" s="15">
        <v>0.05</v>
      </c>
      <c r="K19" s="12">
        <f t="shared" si="19"/>
        <v>0</v>
      </c>
      <c r="L19" s="4"/>
      <c r="M19" s="15">
        <v>0.05</v>
      </c>
      <c r="N19" s="12">
        <f t="shared" si="20"/>
        <v>9688346</v>
      </c>
      <c r="O19" s="4"/>
      <c r="P19" s="15">
        <v>0.05</v>
      </c>
      <c r="Q19" s="12">
        <f t="shared" si="21"/>
        <v>9696157</v>
      </c>
      <c r="R19" s="4"/>
      <c r="S19" s="15">
        <v>0.05</v>
      </c>
      <c r="T19" s="12">
        <f t="shared" si="22"/>
        <v>9681186</v>
      </c>
      <c r="U19" s="4"/>
      <c r="V19" s="15">
        <v>0.05</v>
      </c>
      <c r="W19" s="12">
        <f t="shared" si="23"/>
        <v>9653158</v>
      </c>
      <c r="X19" s="4"/>
      <c r="Y19" s="15">
        <v>0.05</v>
      </c>
      <c r="Z19" s="12">
        <f t="shared" si="24"/>
        <v>9474214</v>
      </c>
      <c r="AA19" s="4"/>
      <c r="AB19" s="15">
        <v>0.05</v>
      </c>
      <c r="AC19" s="12">
        <f t="shared" si="25"/>
        <v>9697801</v>
      </c>
      <c r="AD19" s="4"/>
    </row>
    <row r="20" spans="2:30" ht="12.75" customHeight="1" x14ac:dyDescent="0.15">
      <c r="B20" s="14" t="s">
        <v>36</v>
      </c>
      <c r="C20" s="15">
        <v>0.03</v>
      </c>
      <c r="D20" s="4"/>
      <c r="E20" s="12"/>
      <c r="F20" s="12">
        <f t="shared" si="17"/>
        <v>5835562</v>
      </c>
      <c r="G20" s="15">
        <v>0.03</v>
      </c>
      <c r="H20" s="12">
        <f t="shared" si="18"/>
        <v>5809355</v>
      </c>
      <c r="I20" s="4"/>
      <c r="J20" s="15">
        <v>0.03</v>
      </c>
      <c r="K20" s="12">
        <f t="shared" si="19"/>
        <v>0</v>
      </c>
      <c r="L20" s="4"/>
      <c r="M20" s="15">
        <v>0.03</v>
      </c>
      <c r="N20" s="12">
        <f t="shared" si="20"/>
        <v>5813007</v>
      </c>
      <c r="O20" s="4"/>
      <c r="P20" s="15">
        <v>0.03</v>
      </c>
      <c r="Q20" s="12">
        <f t="shared" si="21"/>
        <v>5817694</v>
      </c>
      <c r="R20" s="4"/>
      <c r="S20" s="15">
        <v>0.03</v>
      </c>
      <c r="T20" s="12">
        <f t="shared" si="22"/>
        <v>5808711</v>
      </c>
      <c r="U20" s="4"/>
      <c r="V20" s="15">
        <v>0.03</v>
      </c>
      <c r="W20" s="12">
        <f t="shared" si="23"/>
        <v>5791895</v>
      </c>
      <c r="X20" s="4"/>
      <c r="Y20" s="15">
        <v>0.03</v>
      </c>
      <c r="Z20" s="12">
        <f t="shared" si="24"/>
        <v>5684529</v>
      </c>
      <c r="AA20" s="4"/>
      <c r="AB20" s="15">
        <v>0.03</v>
      </c>
      <c r="AC20" s="12">
        <f t="shared" si="25"/>
        <v>5818680</v>
      </c>
      <c r="AD20" s="4"/>
    </row>
    <row r="21" spans="2:30" ht="12.75" customHeight="1" x14ac:dyDescent="0.15">
      <c r="B21" s="16" t="s">
        <v>37</v>
      </c>
      <c r="C21" s="17">
        <f>SUM(C18:C20)</f>
        <v>0.30000000000000004</v>
      </c>
      <c r="D21" s="4"/>
      <c r="E21" s="12"/>
      <c r="F21" s="13">
        <f t="shared" si="17"/>
        <v>58355616</v>
      </c>
      <c r="G21" s="15">
        <f t="shared" ref="G21:H21" si="26">SUM(G18:G20)</f>
        <v>0.30000000000000004</v>
      </c>
      <c r="H21" s="13">
        <f t="shared" si="26"/>
        <v>58093550</v>
      </c>
      <c r="I21" s="4" t="str">
        <f>+IF(G21&lt;=$C$21,"OK","NO OK")</f>
        <v>OK</v>
      </c>
      <c r="J21" s="15">
        <f t="shared" ref="J21:K21" si="27">SUM(J18:J20)</f>
        <v>0.30000000000000004</v>
      </c>
      <c r="K21" s="13">
        <f t="shared" si="27"/>
        <v>0</v>
      </c>
      <c r="L21" s="4" t="str">
        <f>+IF(J21&lt;=$C$21,"OK","NO OK")</f>
        <v>OK</v>
      </c>
      <c r="M21" s="15">
        <f t="shared" ref="M21:N21" si="28">SUM(M18:M20)</f>
        <v>0.30000000000000004</v>
      </c>
      <c r="N21" s="13">
        <f t="shared" si="28"/>
        <v>58130075</v>
      </c>
      <c r="O21" s="4" t="str">
        <f>+IF(M21&lt;=$C$21,"OK","NO OK")</f>
        <v>OK</v>
      </c>
      <c r="P21" s="15">
        <f t="shared" ref="P21:Q21" si="29">SUM(P18:P20)</f>
        <v>0.30000000000000004</v>
      </c>
      <c r="Q21" s="13">
        <f t="shared" si="29"/>
        <v>58176943</v>
      </c>
      <c r="R21" s="4" t="str">
        <f>+IF(P21&lt;=$C$21,"OK","NO OK")</f>
        <v>OK</v>
      </c>
      <c r="S21" s="15">
        <f t="shared" ref="S21:T21" si="30">SUM(S18:S20)</f>
        <v>0.30000000000000004</v>
      </c>
      <c r="T21" s="13">
        <f t="shared" si="30"/>
        <v>58087114</v>
      </c>
      <c r="U21" s="4" t="str">
        <f>+IF(S21&lt;=$C$21,"OK","NO OK")</f>
        <v>OK</v>
      </c>
      <c r="V21" s="15">
        <f t="shared" ref="V21:W21" si="31">SUM(V18:V20)</f>
        <v>0.30000000000000004</v>
      </c>
      <c r="W21" s="13">
        <f t="shared" si="31"/>
        <v>57918948</v>
      </c>
      <c r="X21" s="4" t="str">
        <f>+IF(V21&lt;=$C$21,"OK","NO OK")</f>
        <v>OK</v>
      </c>
      <c r="Y21" s="15">
        <f t="shared" ref="Y21:Z21" si="32">SUM(Y18:Y20)</f>
        <v>0.30000000000000004</v>
      </c>
      <c r="Z21" s="13">
        <f t="shared" si="32"/>
        <v>56845286</v>
      </c>
      <c r="AA21" s="4" t="str">
        <f>+IF(Y21&lt;=$C$21,"OK","NO OK")</f>
        <v>OK</v>
      </c>
      <c r="AB21" s="15">
        <f t="shared" ref="AB21:AC21" si="33">SUM(AB18:AB20)</f>
        <v>0.30000000000000004</v>
      </c>
      <c r="AC21" s="13">
        <f t="shared" si="33"/>
        <v>58186804</v>
      </c>
      <c r="AD21" s="4" t="str">
        <f>+IF(AB21&lt;=$C$21,"OK","NO OK")</f>
        <v>OK</v>
      </c>
    </row>
    <row r="22" spans="2:30" ht="12.75" customHeight="1" x14ac:dyDescent="0.15">
      <c r="B22" s="18" t="s">
        <v>38</v>
      </c>
      <c r="C22" s="19">
        <v>0.19</v>
      </c>
      <c r="D22" s="4"/>
      <c r="E22" s="12"/>
      <c r="F22" s="12">
        <f>ROUND(F17*C19*C22,0)</f>
        <v>1847928</v>
      </c>
      <c r="G22" s="15">
        <v>0.19</v>
      </c>
      <c r="H22" s="12">
        <f>ROUND(H17*G19*G22,0)</f>
        <v>1839629</v>
      </c>
      <c r="I22" s="4"/>
      <c r="J22" s="15">
        <v>0.19</v>
      </c>
      <c r="K22" s="12">
        <f>ROUND(K17*J19*J22,0)</f>
        <v>0</v>
      </c>
      <c r="L22" s="4"/>
      <c r="M22" s="15">
        <v>0.19</v>
      </c>
      <c r="N22" s="12">
        <f>ROUND(N17*M19*M22,0)</f>
        <v>1840786</v>
      </c>
      <c r="O22" s="4"/>
      <c r="P22" s="15">
        <v>0.19</v>
      </c>
      <c r="Q22" s="12">
        <f>ROUND(Q17*P19*P22,0)</f>
        <v>1842270</v>
      </c>
      <c r="R22" s="4"/>
      <c r="S22" s="15">
        <v>0.19</v>
      </c>
      <c r="T22" s="12">
        <f>ROUND(T17*S19*S22,0)</f>
        <v>1839425</v>
      </c>
      <c r="U22" s="4"/>
      <c r="V22" s="15">
        <v>0.19</v>
      </c>
      <c r="W22" s="12">
        <f>ROUND(W17*V19*V22,0)</f>
        <v>1834100</v>
      </c>
      <c r="X22" s="4"/>
      <c r="Y22" s="15">
        <v>0.19</v>
      </c>
      <c r="Z22" s="12">
        <f>ROUND(Z17*Y19*Y22,0)</f>
        <v>1800101</v>
      </c>
      <c r="AA22" s="4"/>
      <c r="AB22" s="15">
        <v>0.19</v>
      </c>
      <c r="AC22" s="12">
        <f>ROUND(AC17*AB19*AB22,0)</f>
        <v>1842582</v>
      </c>
      <c r="AD22" s="4"/>
    </row>
    <row r="23" spans="2:30" ht="12.75" customHeight="1" x14ac:dyDescent="0.15">
      <c r="B23" s="20" t="s">
        <v>39</v>
      </c>
      <c r="C23" s="4"/>
      <c r="D23" s="21"/>
      <c r="E23" s="12"/>
      <c r="F23" s="13">
        <f>F17+F21+F22</f>
        <v>254722263</v>
      </c>
      <c r="G23" s="22"/>
      <c r="H23" s="2"/>
      <c r="I23" s="4"/>
      <c r="J23" s="22"/>
      <c r="K23" s="2"/>
      <c r="L23" s="4"/>
      <c r="M23" s="22"/>
      <c r="N23" s="2"/>
      <c r="O23" s="4"/>
      <c r="P23" s="22"/>
      <c r="Q23" s="2"/>
      <c r="R23" s="4"/>
      <c r="S23" s="22"/>
      <c r="T23" s="2"/>
      <c r="U23" s="4"/>
      <c r="V23" s="22"/>
      <c r="W23" s="2"/>
      <c r="X23" s="4"/>
      <c r="Y23" s="22"/>
      <c r="Z23" s="2"/>
      <c r="AA23" s="4"/>
      <c r="AB23" s="22"/>
      <c r="AC23" s="2"/>
      <c r="AD23" s="4"/>
    </row>
    <row r="24" spans="2:30" ht="12.75" customHeight="1" x14ac:dyDescent="0.15">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row>
    <row r="25" spans="2:30" ht="12.75" customHeight="1" x14ac:dyDescent="0.15">
      <c r="B25" s="23" t="s">
        <v>40</v>
      </c>
      <c r="C25" s="4"/>
      <c r="D25" s="4"/>
      <c r="E25" s="4"/>
      <c r="F25" s="4"/>
      <c r="G25" s="4"/>
      <c r="H25" s="24">
        <f>H17+H21+H22</f>
        <v>253578347</v>
      </c>
      <c r="I25" s="3" t="str">
        <f>+IF(H25&lt;=$F23,"OK","NO OK")</f>
        <v>OK</v>
      </c>
      <c r="J25" s="4"/>
      <c r="K25" s="24">
        <f>K17+K21+K22</f>
        <v>0</v>
      </c>
      <c r="L25" s="3" t="str">
        <f>+IF(K25&lt;=$F23,"OK","NO OK")</f>
        <v>OK</v>
      </c>
      <c r="M25" s="4"/>
      <c r="N25" s="24">
        <f>N17+N21+N22</f>
        <v>253737777</v>
      </c>
      <c r="O25" s="3" t="str">
        <f>+IF(N25&lt;=$F23,"OK","NO OK")</f>
        <v>OK</v>
      </c>
      <c r="P25" s="4"/>
      <c r="Q25" s="24">
        <f>Q17+Q21+Q22</f>
        <v>253942359</v>
      </c>
      <c r="R25" s="3" t="str">
        <f>+IF(Q25&lt;=$F23,"OK","NO OK")</f>
        <v>OK</v>
      </c>
      <c r="S25" s="4"/>
      <c r="T25" s="24">
        <f>T17+T21+T22</f>
        <v>253550251</v>
      </c>
      <c r="U25" s="3" t="str">
        <f>+IF(T25&lt;=$F23,"OK","NO OK")</f>
        <v>OK</v>
      </c>
      <c r="V25" s="4"/>
      <c r="W25" s="24">
        <f>W17+W21+W22</f>
        <v>252816205</v>
      </c>
      <c r="X25" s="3" t="str">
        <f>+IF(W25&lt;=$F23,"OK","NO OK")</f>
        <v>OK</v>
      </c>
      <c r="Y25" s="4"/>
      <c r="Z25" s="24">
        <f>Z17+Z21+Z22</f>
        <v>248129672</v>
      </c>
      <c r="AA25" s="3" t="str">
        <f>+IF(Z25&lt;=$F23,"OK","NO OK")</f>
        <v>OK</v>
      </c>
      <c r="AB25" s="4"/>
      <c r="AC25" s="24">
        <f>AC17+AC21+AC22</f>
        <v>253985399</v>
      </c>
      <c r="AD25" s="3" t="str">
        <f>+IF(AC25&lt;=$F23,"OK","NO OK")</f>
        <v>OK</v>
      </c>
    </row>
    <row r="26" spans="2:30" ht="12.75" customHeight="1" x14ac:dyDescent="0.15">
      <c r="B26" s="23" t="s">
        <v>41</v>
      </c>
      <c r="C26" s="4"/>
      <c r="D26" s="4"/>
      <c r="E26" s="4"/>
      <c r="F26" s="4"/>
      <c r="G26" s="4"/>
      <c r="H26" s="25">
        <f>+ROUND(H25/$F23,4)</f>
        <v>0.99550000000000005</v>
      </c>
      <c r="I26" s="3" t="str">
        <f>+IF(H26&gt;=95%,"OK","NO OK")</f>
        <v>OK</v>
      </c>
      <c r="J26" s="4"/>
      <c r="K26" s="25">
        <f>+ROUND(K25/$F23,4)</f>
        <v>0</v>
      </c>
      <c r="L26" s="3" t="str">
        <f>+IF(K26&gt;=95%,"OK","NO OK")</f>
        <v>NO OK</v>
      </c>
      <c r="M26" s="4"/>
      <c r="N26" s="25">
        <f>+ROUND(N25/$F23,4)</f>
        <v>0.99609999999999999</v>
      </c>
      <c r="O26" s="3" t="str">
        <f>+IF(N26&gt;=95%,"OK","NO OK")</f>
        <v>OK</v>
      </c>
      <c r="P26" s="4"/>
      <c r="Q26" s="25">
        <f>+ROUND(Q25/$F23,4)</f>
        <v>0.99690000000000001</v>
      </c>
      <c r="R26" s="3" t="str">
        <f>+IF(Q26&gt;=95%,"OK","NO OK")</f>
        <v>OK</v>
      </c>
      <c r="S26" s="4"/>
      <c r="T26" s="25">
        <f>+ROUND(T25/$F23,4)</f>
        <v>0.99539999999999995</v>
      </c>
      <c r="U26" s="3" t="str">
        <f>+IF(T26&gt;=95%,"OK","NO OK")</f>
        <v>OK</v>
      </c>
      <c r="V26" s="4"/>
      <c r="W26" s="25">
        <f>+ROUND(W25/$F23,4)</f>
        <v>0.99250000000000005</v>
      </c>
      <c r="X26" s="3" t="str">
        <f>+IF(W26&gt;=95%,"OK","NO OK")</f>
        <v>OK</v>
      </c>
      <c r="Y26" s="4"/>
      <c r="Z26" s="25">
        <f>+ROUND(Z25/$F23,4)</f>
        <v>0.97409999999999997</v>
      </c>
      <c r="AA26" s="3" t="str">
        <f>+IF(Z26&gt;=95%,"OK","NO OK")</f>
        <v>OK</v>
      </c>
      <c r="AB26" s="4"/>
      <c r="AC26" s="25">
        <f>+ROUND(AC25/$F23,4)</f>
        <v>0.99709999999999999</v>
      </c>
      <c r="AD26" s="3" t="str">
        <f>+IF(AC26&gt;=95%,"OK","NO OK")</f>
        <v>OK</v>
      </c>
    </row>
    <row r="27" spans="2:30" ht="12.75" customHeight="1" x14ac:dyDescent="0.15">
      <c r="B27" s="23" t="s">
        <v>42</v>
      </c>
      <c r="C27" s="4"/>
      <c r="D27" s="4"/>
      <c r="E27" s="4"/>
      <c r="F27" s="4"/>
      <c r="G27" s="4"/>
      <c r="H27" s="13">
        <v>253578347</v>
      </c>
      <c r="I27" s="4"/>
      <c r="J27" s="4"/>
      <c r="K27" s="13">
        <v>0</v>
      </c>
      <c r="L27" s="4"/>
      <c r="M27" s="4"/>
      <c r="N27" s="13">
        <v>253737777</v>
      </c>
      <c r="O27" s="4"/>
      <c r="P27" s="4"/>
      <c r="Q27" s="13">
        <v>253942359</v>
      </c>
      <c r="R27" s="4"/>
      <c r="S27" s="4"/>
      <c r="T27" s="13">
        <v>253550251</v>
      </c>
      <c r="U27" s="4"/>
      <c r="V27" s="4"/>
      <c r="W27" s="13">
        <v>252816205</v>
      </c>
      <c r="X27" s="4"/>
      <c r="Y27" s="4"/>
      <c r="Z27" s="13">
        <v>248129672</v>
      </c>
      <c r="AA27" s="4"/>
      <c r="AB27" s="4"/>
      <c r="AC27" s="13">
        <v>253985399</v>
      </c>
      <c r="AD27" s="4"/>
    </row>
    <row r="28" spans="2:30" ht="12.75" customHeight="1" x14ac:dyDescent="0.15">
      <c r="B28" s="23" t="s">
        <v>43</v>
      </c>
      <c r="C28" s="4"/>
      <c r="D28" s="4"/>
      <c r="E28" s="4"/>
      <c r="F28" s="4"/>
      <c r="G28" s="4"/>
      <c r="H28" s="13">
        <f>+ABS(H25-H27)</f>
        <v>0</v>
      </c>
      <c r="I28" s="4"/>
      <c r="J28" s="4"/>
      <c r="K28" s="13">
        <f>+ABS(K25-K27)</f>
        <v>0</v>
      </c>
      <c r="L28" s="4"/>
      <c r="M28" s="4"/>
      <c r="N28" s="13">
        <f>+ABS(N25-N27)</f>
        <v>0</v>
      </c>
      <c r="O28" s="4"/>
      <c r="P28" s="4"/>
      <c r="Q28" s="13">
        <f>+ABS(Q25-Q27)</f>
        <v>0</v>
      </c>
      <c r="R28" s="4"/>
      <c r="S28" s="4"/>
      <c r="T28" s="13">
        <f>+ABS(T25-T27)</f>
        <v>0</v>
      </c>
      <c r="U28" s="4"/>
      <c r="V28" s="4"/>
      <c r="W28" s="13">
        <f>+ABS(W25-W27)</f>
        <v>0</v>
      </c>
      <c r="X28" s="4"/>
      <c r="Y28" s="4"/>
      <c r="Z28" s="13">
        <f>+ABS(Z25-Z27)</f>
        <v>0</v>
      </c>
      <c r="AA28" s="4"/>
      <c r="AB28" s="4"/>
      <c r="AC28" s="13">
        <f>+ABS(AC25-AC27)</f>
        <v>0</v>
      </c>
      <c r="AD28" s="4"/>
    </row>
    <row r="29" spans="2:30" ht="12.75" customHeight="1" x14ac:dyDescent="0.15">
      <c r="B29" s="23" t="s">
        <v>44</v>
      </c>
      <c r="C29" s="4"/>
      <c r="D29" s="4"/>
      <c r="E29" s="4"/>
      <c r="F29" s="4"/>
      <c r="G29" s="4"/>
      <c r="H29" s="26">
        <f>+H28/H27</f>
        <v>0</v>
      </c>
      <c r="I29" s="3" t="str">
        <f>+IF(H29&gt;0.1%,"NO OK","OK")</f>
        <v>OK</v>
      </c>
      <c r="J29" s="4"/>
      <c r="K29" s="26" t="e">
        <f>+K28/K27</f>
        <v>#DIV/0!</v>
      </c>
      <c r="L29" s="3" t="e">
        <f>+IF(K29&gt;0.1%,"NO OK","OK")</f>
        <v>#DIV/0!</v>
      </c>
      <c r="M29" s="4"/>
      <c r="N29" s="26">
        <f>+N28/N27</f>
        <v>0</v>
      </c>
      <c r="O29" s="3" t="str">
        <f>+IF(N29&gt;0.1%,"NO OK","OK")</f>
        <v>OK</v>
      </c>
      <c r="P29" s="4"/>
      <c r="Q29" s="26">
        <f>+Q28/Q27</f>
        <v>0</v>
      </c>
      <c r="R29" s="3" t="str">
        <f>+IF(Q29&gt;0.1%,"NO OK","OK")</f>
        <v>OK</v>
      </c>
      <c r="S29" s="4"/>
      <c r="T29" s="26">
        <f>+T28/T27</f>
        <v>0</v>
      </c>
      <c r="U29" s="3" t="str">
        <f>+IF(T29&gt;0.1%,"NO OK","OK")</f>
        <v>OK</v>
      </c>
      <c r="V29" s="4"/>
      <c r="W29" s="26">
        <f>+W28/W27</f>
        <v>0</v>
      </c>
      <c r="X29" s="3" t="str">
        <f>+IF(W29&gt;0.1%,"NO OK","OK")</f>
        <v>OK</v>
      </c>
      <c r="Y29" s="4"/>
      <c r="Z29" s="26">
        <f>+Z28/Z27</f>
        <v>0</v>
      </c>
      <c r="AA29" s="3" t="str">
        <f>+IF(Z29&gt;0.1%,"NO OK","OK")</f>
        <v>OK</v>
      </c>
      <c r="AB29" s="4"/>
      <c r="AC29" s="26">
        <f>+AC28/AC27</f>
        <v>0</v>
      </c>
      <c r="AD29" s="3" t="str">
        <f>+IF(AC29&gt;0.1%,"NO OK","OK")</f>
        <v>OK</v>
      </c>
    </row>
    <row r="30" spans="2:30" ht="12.75" customHeight="1" x14ac:dyDescent="0.15">
      <c r="B30" s="23" t="s">
        <v>45</v>
      </c>
      <c r="C30" s="4"/>
      <c r="D30" s="4"/>
      <c r="E30" s="4"/>
      <c r="F30" s="4"/>
      <c r="G30" s="4"/>
      <c r="H30" s="4"/>
      <c r="I30" s="3" t="s">
        <v>11</v>
      </c>
      <c r="J30" s="4"/>
      <c r="K30" s="4"/>
      <c r="L30" s="3" t="s">
        <v>11</v>
      </c>
      <c r="M30" s="4"/>
      <c r="N30" s="4"/>
      <c r="O30" s="3" t="s">
        <v>11</v>
      </c>
      <c r="P30" s="4"/>
      <c r="Q30" s="4"/>
      <c r="R30" s="3" t="s">
        <v>11</v>
      </c>
      <c r="S30" s="4"/>
      <c r="T30" s="4"/>
      <c r="U30" s="3" t="s">
        <v>11</v>
      </c>
      <c r="V30" s="4"/>
      <c r="W30" s="4"/>
      <c r="X30" s="3" t="s">
        <v>11</v>
      </c>
      <c r="Y30" s="4"/>
      <c r="Z30" s="4"/>
      <c r="AA30" s="3" t="s">
        <v>11</v>
      </c>
      <c r="AB30" s="4"/>
      <c r="AC30" s="4"/>
      <c r="AD30" s="3" t="s">
        <v>11</v>
      </c>
    </row>
    <row r="31" spans="2:30" ht="12.75" customHeight="1" x14ac:dyDescent="0.15">
      <c r="B31" s="23" t="s">
        <v>46</v>
      </c>
      <c r="C31" s="4"/>
      <c r="D31" s="4"/>
      <c r="E31" s="4"/>
      <c r="F31" s="4"/>
      <c r="G31" s="201" t="str">
        <f>+IF(I25="OK",IF(I26="OK",IF(I29="OK",IF(I30="OK",IF(I21="OK","SI","NO"),"NO"),"NO"),"NO"),"NO")</f>
        <v>SI</v>
      </c>
      <c r="H31" s="194"/>
      <c r="I31" s="195"/>
      <c r="J31" s="201" t="str">
        <f>+IF(L25="OK",IF(L26="OK",IF(L29="OK",IF(L30="OK",IF(L21="OK","SI","NO"),"NO"),"NO"),"NO"),"NO")</f>
        <v>NO</v>
      </c>
      <c r="K31" s="194"/>
      <c r="L31" s="195"/>
      <c r="M31" s="201" t="str">
        <f>+IF(O25="OK",IF(O26="OK",IF(O29="OK",IF(O30="OK",IF(O21="OK","SI","NO"),"NO"),"NO"),"NO"),"NO")</f>
        <v>SI</v>
      </c>
      <c r="N31" s="194"/>
      <c r="O31" s="195"/>
      <c r="P31" s="201" t="str">
        <f>+IF(R25="OK",IF(R26="OK",IF(R29="OK",IF(R30="OK",IF(R21="OK","SI","NO"),"NO"),"NO"),"NO"),"NO")</f>
        <v>SI</v>
      </c>
      <c r="Q31" s="194"/>
      <c r="R31" s="195"/>
      <c r="S31" s="201" t="str">
        <f>+IF(U25="OK",IF(U26="OK",IF(U29="OK",IF(U30="OK",IF(U21="OK","SI","NO"),"NO"),"NO"),"NO"),"NO")</f>
        <v>SI</v>
      </c>
      <c r="T31" s="194"/>
      <c r="U31" s="195"/>
      <c r="V31" s="201" t="str">
        <f>+IF(X25="OK",IF(X26="OK",IF(X29="OK",IF(X30="OK",IF(X21="OK","SI","NO"),"NO"),"NO"),"NO"),"NO")</f>
        <v>SI</v>
      </c>
      <c r="W31" s="194"/>
      <c r="X31" s="195"/>
      <c r="Y31" s="201" t="str">
        <f>+IF(AA25="OK",IF(AA26="OK",IF(AA29="OK",IF(AA30="OK",IF(AA21="OK","SI","NO"),"NO"),"NO"),"NO"),"NO")</f>
        <v>SI</v>
      </c>
      <c r="Z31" s="194"/>
      <c r="AA31" s="195"/>
      <c r="AB31" s="201" t="str">
        <f>+IF(AD25="OK",IF(AD26="OK",IF(AD29="OK",IF(AD30="OK",IF(AD21="OK","SI","NO"),"NO"),"NO"),"NO"),"NO")</f>
        <v>SI</v>
      </c>
      <c r="AC31" s="194"/>
      <c r="AD31" s="195"/>
    </row>
    <row r="33" spans="2:2" ht="12.75" customHeight="1" x14ac:dyDescent="0.15">
      <c r="B33" s="27" t="s">
        <v>7</v>
      </c>
    </row>
    <row r="34" spans="2:2" ht="12.75" customHeight="1" x14ac:dyDescent="0.15">
      <c r="B34" s="2"/>
    </row>
    <row r="35" spans="2:2" ht="12.75" customHeight="1" x14ac:dyDescent="0.15">
      <c r="B35" s="2"/>
    </row>
    <row r="36" spans="2:2" ht="12.75" customHeight="1" x14ac:dyDescent="0.15">
      <c r="B36" s="2"/>
    </row>
    <row r="37" spans="2:2" ht="12.75" customHeight="1" x14ac:dyDescent="0.15">
      <c r="B37" s="28" t="s">
        <v>8</v>
      </c>
    </row>
    <row r="38" spans="2:2" ht="12.75" customHeight="1" x14ac:dyDescent="0.2">
      <c r="B38" s="1" t="s">
        <v>47</v>
      </c>
    </row>
    <row r="39" spans="2:2" ht="12.75" customHeight="1" x14ac:dyDescent="0.2">
      <c r="B39" s="1"/>
    </row>
    <row r="40" spans="2:2" ht="12.75" customHeight="1" x14ac:dyDescent="0.2">
      <c r="B40" s="1"/>
    </row>
    <row r="41" spans="2:2" ht="12.75" customHeight="1" x14ac:dyDescent="0.2">
      <c r="B41" s="1"/>
    </row>
    <row r="42" spans="2:2" ht="12.75" customHeight="1" x14ac:dyDescent="0.15">
      <c r="B42" s="28" t="e">
        <f t="shared" ref="B42:B44" si="34">#REF!</f>
        <v>#REF!</v>
      </c>
    </row>
    <row r="43" spans="2:2" ht="12.75" customHeight="1" x14ac:dyDescent="0.2">
      <c r="B43" s="1" t="e">
        <f t="shared" si="34"/>
        <v>#REF!</v>
      </c>
    </row>
    <row r="44" spans="2:2" ht="12.75" customHeight="1" x14ac:dyDescent="0.2">
      <c r="B44" s="1" t="e">
        <f t="shared" si="34"/>
        <v>#REF!</v>
      </c>
    </row>
  </sheetData>
  <mergeCells count="45">
    <mergeCell ref="V31:X31"/>
    <mergeCell ref="Y31:AA31"/>
    <mergeCell ref="AB31:AD31"/>
    <mergeCell ref="G5:I5"/>
    <mergeCell ref="G6:G7"/>
    <mergeCell ref="H6:H7"/>
    <mergeCell ref="J6:J7"/>
    <mergeCell ref="K6:K7"/>
    <mergeCell ref="M6:M7"/>
    <mergeCell ref="N6:N7"/>
    <mergeCell ref="G31:I31"/>
    <mergeCell ref="J31:L31"/>
    <mergeCell ref="M31:O31"/>
    <mergeCell ref="P31:R31"/>
    <mergeCell ref="S31:U31"/>
    <mergeCell ref="Y5:AA5"/>
    <mergeCell ref="A6:F6"/>
    <mergeCell ref="Z6:Z7"/>
    <mergeCell ref="AB6:AB7"/>
    <mergeCell ref="AC6:AC7"/>
    <mergeCell ref="P6:P7"/>
    <mergeCell ref="Q6:Q7"/>
    <mergeCell ref="S6:S7"/>
    <mergeCell ref="T6:T7"/>
    <mergeCell ref="V6:V7"/>
    <mergeCell ref="W6:W7"/>
    <mergeCell ref="Y6:Y7"/>
    <mergeCell ref="AB5:AD5"/>
    <mergeCell ref="A5:F5"/>
    <mergeCell ref="J5:L5"/>
    <mergeCell ref="M5:O5"/>
    <mergeCell ref="P5:R5"/>
    <mergeCell ref="S5:U5"/>
    <mergeCell ref="V5:X5"/>
    <mergeCell ref="S3:U4"/>
    <mergeCell ref="V3:X4"/>
    <mergeCell ref="Y3:AA4"/>
    <mergeCell ref="AB3:AD4"/>
    <mergeCell ref="A1:F1"/>
    <mergeCell ref="A2:F2"/>
    <mergeCell ref="A3:F4"/>
    <mergeCell ref="G3:I4"/>
    <mergeCell ref="J3:L4"/>
    <mergeCell ref="M3:O4"/>
    <mergeCell ref="P3:R4"/>
  </mergeCells>
  <conditionalFormatting sqref="G31">
    <cfRule type="containsText" dxfId="41" priority="1" operator="containsText" text="NO">
      <formula>NOT(ISERROR(SEARCH(("NO"),(G31))))</formula>
    </cfRule>
  </conditionalFormatting>
  <conditionalFormatting sqref="G31:R31">
    <cfRule type="containsText" dxfId="40" priority="2" operator="containsText" text="SI">
      <formula>NOT(ISERROR(SEARCH(("SI"),(G31))))</formula>
    </cfRule>
  </conditionalFormatting>
  <conditionalFormatting sqref="I9:I16 L9:L16 O9:O16 R9:R16">
    <cfRule type="containsText" dxfId="39" priority="3" operator="containsText" text="NO OK">
      <formula>NOT(ISERROR(SEARCH(("NO OK"),(I9))))</formula>
    </cfRule>
  </conditionalFormatting>
  <conditionalFormatting sqref="I21">
    <cfRule type="cellIs" dxfId="38" priority="4" operator="equal">
      <formula>"NO OK"</formula>
    </cfRule>
  </conditionalFormatting>
  <conditionalFormatting sqref="I25:I26">
    <cfRule type="containsText" dxfId="37" priority="5" operator="containsText" text="NO OK">
      <formula>NOT(ISERROR(SEARCH(("NO OK"),(I25))))</formula>
    </cfRule>
  </conditionalFormatting>
  <conditionalFormatting sqref="I29:I30">
    <cfRule type="containsText" dxfId="36" priority="6" operator="containsText" text="NO OK">
      <formula>NOT(ISERROR(SEARCH(("NO OK"),(I29))))</formula>
    </cfRule>
  </conditionalFormatting>
  <conditionalFormatting sqref="J31">
    <cfRule type="containsText" dxfId="35" priority="7" operator="containsText" text="NO">
      <formula>NOT(ISERROR(SEARCH(("NO"),(J31))))</formula>
    </cfRule>
  </conditionalFormatting>
  <conditionalFormatting sqref="L21">
    <cfRule type="cellIs" dxfId="34" priority="8" operator="equal">
      <formula>"NO OK"</formula>
    </cfRule>
  </conditionalFormatting>
  <conditionalFormatting sqref="L25:L26">
    <cfRule type="containsText" dxfId="33" priority="9" operator="containsText" text="NO OK">
      <formula>NOT(ISERROR(SEARCH(("NO OK"),(L25))))</formula>
    </cfRule>
  </conditionalFormatting>
  <conditionalFormatting sqref="L29:L30">
    <cfRule type="containsText" dxfId="32" priority="10" operator="containsText" text="NO OK">
      <formula>NOT(ISERROR(SEARCH(("NO OK"),(L29))))</formula>
    </cfRule>
  </conditionalFormatting>
  <conditionalFormatting sqref="M31">
    <cfRule type="containsText" dxfId="31" priority="11" operator="containsText" text="NO">
      <formula>NOT(ISERROR(SEARCH(("NO"),(M31))))</formula>
    </cfRule>
  </conditionalFormatting>
  <conditionalFormatting sqref="O21">
    <cfRule type="cellIs" dxfId="30" priority="12" operator="equal">
      <formula>"NO OK"</formula>
    </cfRule>
  </conditionalFormatting>
  <conditionalFormatting sqref="O25:O26">
    <cfRule type="containsText" dxfId="29" priority="13" operator="containsText" text="NO OK">
      <formula>NOT(ISERROR(SEARCH(("NO OK"),(O25))))</formula>
    </cfRule>
  </conditionalFormatting>
  <conditionalFormatting sqref="O29:O30">
    <cfRule type="containsText" dxfId="28" priority="14" operator="containsText" text="NO OK">
      <formula>NOT(ISERROR(SEARCH(("NO OK"),(O29))))</formula>
    </cfRule>
  </conditionalFormatting>
  <conditionalFormatting sqref="P31">
    <cfRule type="containsText" dxfId="27" priority="15" operator="containsText" text="NO">
      <formula>NOT(ISERROR(SEARCH(("NO"),(P31))))</formula>
    </cfRule>
  </conditionalFormatting>
  <conditionalFormatting sqref="R21">
    <cfRule type="cellIs" dxfId="26" priority="16" operator="equal">
      <formula>"NO OK"</formula>
    </cfRule>
  </conditionalFormatting>
  <conditionalFormatting sqref="R25:R26">
    <cfRule type="containsText" dxfId="25" priority="17" operator="containsText" text="NO OK">
      <formula>NOT(ISERROR(SEARCH(("NO OK"),(R25))))</formula>
    </cfRule>
  </conditionalFormatting>
  <conditionalFormatting sqref="R29:R30">
    <cfRule type="containsText" dxfId="24" priority="18" operator="containsText" text="NO OK">
      <formula>NOT(ISERROR(SEARCH(("NO OK"),(R29))))</formula>
    </cfRule>
  </conditionalFormatting>
  <conditionalFormatting sqref="S31">
    <cfRule type="containsText" dxfId="23" priority="19" operator="containsText" text="NO">
      <formula>NOT(ISERROR(SEARCH(("NO"),(S31))))</formula>
    </cfRule>
  </conditionalFormatting>
  <conditionalFormatting sqref="S31:U31">
    <cfRule type="containsText" dxfId="22" priority="20" operator="containsText" text="SI">
      <formula>NOT(ISERROR(SEARCH(("SI"),(S31))))</formula>
    </cfRule>
  </conditionalFormatting>
  <conditionalFormatting sqref="U9:U16">
    <cfRule type="containsText" dxfId="21" priority="21" operator="containsText" text="NO OK">
      <formula>NOT(ISERROR(SEARCH(("NO OK"),(U9))))</formula>
    </cfRule>
  </conditionalFormatting>
  <conditionalFormatting sqref="U21">
    <cfRule type="cellIs" dxfId="20" priority="22" operator="equal">
      <formula>"NO OK"</formula>
    </cfRule>
  </conditionalFormatting>
  <conditionalFormatting sqref="U25:U26">
    <cfRule type="containsText" dxfId="19" priority="23" operator="containsText" text="NO OK">
      <formula>NOT(ISERROR(SEARCH(("NO OK"),(U25))))</formula>
    </cfRule>
  </conditionalFormatting>
  <conditionalFormatting sqref="U29:U30">
    <cfRule type="containsText" dxfId="18" priority="24" operator="containsText" text="NO OK">
      <formula>NOT(ISERROR(SEARCH(("NO OK"),(U29))))</formula>
    </cfRule>
  </conditionalFormatting>
  <conditionalFormatting sqref="V31">
    <cfRule type="containsText" dxfId="17" priority="25" operator="containsText" text="NO">
      <formula>NOT(ISERROR(SEARCH(("NO"),(V31))))</formula>
    </cfRule>
  </conditionalFormatting>
  <conditionalFormatting sqref="V31:X31">
    <cfRule type="containsText" dxfId="16" priority="26" operator="containsText" text="SI">
      <formula>NOT(ISERROR(SEARCH(("SI"),(V31))))</formula>
    </cfRule>
  </conditionalFormatting>
  <conditionalFormatting sqref="X9:X16">
    <cfRule type="containsText" dxfId="15" priority="27" operator="containsText" text="NO OK">
      <formula>NOT(ISERROR(SEARCH(("NO OK"),(X9))))</formula>
    </cfRule>
  </conditionalFormatting>
  <conditionalFormatting sqref="X21">
    <cfRule type="cellIs" dxfId="14" priority="28" operator="equal">
      <formula>"NO OK"</formula>
    </cfRule>
  </conditionalFormatting>
  <conditionalFormatting sqref="X25:X26">
    <cfRule type="containsText" dxfId="13" priority="29" operator="containsText" text="NO OK">
      <formula>NOT(ISERROR(SEARCH(("NO OK"),(X25))))</formula>
    </cfRule>
  </conditionalFormatting>
  <conditionalFormatting sqref="X29:X30">
    <cfRule type="containsText" dxfId="12" priority="30" operator="containsText" text="NO OK">
      <formula>NOT(ISERROR(SEARCH(("NO OK"),(X29))))</formula>
    </cfRule>
  </conditionalFormatting>
  <conditionalFormatting sqref="Y31">
    <cfRule type="containsText" dxfId="11" priority="31" operator="containsText" text="NO">
      <formula>NOT(ISERROR(SEARCH(("NO"),(Y31))))</formula>
    </cfRule>
  </conditionalFormatting>
  <conditionalFormatting sqref="Y31:AA31">
    <cfRule type="containsText" dxfId="10" priority="32" operator="containsText" text="SI">
      <formula>NOT(ISERROR(SEARCH(("SI"),(Y31))))</formula>
    </cfRule>
  </conditionalFormatting>
  <conditionalFormatting sqref="AA9:AA16">
    <cfRule type="containsText" dxfId="9" priority="33" operator="containsText" text="NO OK">
      <formula>NOT(ISERROR(SEARCH(("NO OK"),(AA9))))</formula>
    </cfRule>
  </conditionalFormatting>
  <conditionalFormatting sqref="AA21">
    <cfRule type="cellIs" dxfId="8" priority="34" operator="equal">
      <formula>"NO OK"</formula>
    </cfRule>
  </conditionalFormatting>
  <conditionalFormatting sqref="AA25:AA26">
    <cfRule type="containsText" dxfId="7" priority="35" operator="containsText" text="NO OK">
      <formula>NOT(ISERROR(SEARCH(("NO OK"),(AA25))))</formula>
    </cfRule>
  </conditionalFormatting>
  <conditionalFormatting sqref="AA29:AA30">
    <cfRule type="containsText" dxfId="6" priority="36" operator="containsText" text="NO OK">
      <formula>NOT(ISERROR(SEARCH(("NO OK"),(AA29))))</formula>
    </cfRule>
  </conditionalFormatting>
  <conditionalFormatting sqref="AB31">
    <cfRule type="containsText" dxfId="5" priority="37" operator="containsText" text="NO">
      <formula>NOT(ISERROR(SEARCH(("NO"),(AB31))))</formula>
    </cfRule>
  </conditionalFormatting>
  <conditionalFormatting sqref="AB31:AD31">
    <cfRule type="containsText" dxfId="4" priority="38" operator="containsText" text="SI">
      <formula>NOT(ISERROR(SEARCH(("SI"),(AB31))))</formula>
    </cfRule>
  </conditionalFormatting>
  <conditionalFormatting sqref="AD9:AD16">
    <cfRule type="containsText" dxfId="3" priority="39" operator="containsText" text="NO OK">
      <formula>NOT(ISERROR(SEARCH(("NO OK"),(AD9))))</formula>
    </cfRule>
  </conditionalFormatting>
  <conditionalFormatting sqref="AD21">
    <cfRule type="cellIs" dxfId="2" priority="40" operator="equal">
      <formula>"NO OK"</formula>
    </cfRule>
  </conditionalFormatting>
  <conditionalFormatting sqref="AD25:AD26">
    <cfRule type="containsText" dxfId="1" priority="41" operator="containsText" text="NO OK">
      <formula>NOT(ISERROR(SEARCH(("NO OK"),(AD25))))</formula>
    </cfRule>
  </conditionalFormatting>
  <conditionalFormatting sqref="AD29:AD30">
    <cfRule type="containsText" dxfId="0" priority="42" operator="containsText" text="NO OK">
      <formula>NOT(ISERROR(SEARCH(("NO OK"),(AD29))))</formula>
    </cfRule>
  </conditionalFormatting>
  <pageMargins left="0.31496062992125984" right="0.11811023622047245" top="0.19685039370078741" bottom="0.35433070866141736" header="0" footer="0"/>
  <pageSetup scale="75"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G1030"/>
  <sheetViews>
    <sheetView workbookViewId="0">
      <pane ySplit="5" topLeftCell="A6" activePane="bottomLeft" state="frozen"/>
      <selection pane="bottomLeft" activeCell="B7" sqref="B7"/>
    </sheetView>
  </sheetViews>
  <sheetFormatPr baseColWidth="10" defaultColWidth="12.5" defaultRowHeight="15" customHeight="1" x14ac:dyDescent="0.15"/>
  <cols>
    <col min="1" max="1" width="6.6640625" customWidth="1"/>
    <col min="2" max="2" width="40" customWidth="1"/>
    <col min="3" max="3" width="5.83203125" customWidth="1"/>
    <col min="4" max="4" width="7.5" customWidth="1"/>
    <col min="5" max="5" width="9.33203125" customWidth="1"/>
    <col min="6" max="6" width="11" customWidth="1"/>
    <col min="7" max="10" width="10" customWidth="1"/>
    <col min="11" max="26" width="9.33203125" customWidth="1"/>
  </cols>
  <sheetData>
    <row r="1" spans="1:6" ht="12" customHeight="1" x14ac:dyDescent="0.15">
      <c r="A1" s="203" t="s">
        <v>15</v>
      </c>
      <c r="B1" s="204"/>
      <c r="C1" s="204"/>
      <c r="D1" s="204"/>
      <c r="E1" s="204"/>
      <c r="F1" s="204"/>
    </row>
    <row r="2" spans="1:6" ht="31.5" customHeight="1" x14ac:dyDescent="0.15">
      <c r="A2" s="205" t="s">
        <v>48</v>
      </c>
      <c r="B2" s="204"/>
      <c r="C2" s="204"/>
      <c r="D2" s="204"/>
      <c r="E2" s="204"/>
      <c r="F2" s="204"/>
    </row>
    <row r="3" spans="1:6" ht="12" customHeight="1" x14ac:dyDescent="0.15">
      <c r="A3" s="30"/>
      <c r="B3" s="30"/>
      <c r="C3" s="30"/>
      <c r="D3" s="30"/>
      <c r="E3" s="31"/>
      <c r="F3" s="30"/>
    </row>
    <row r="4" spans="1:6" ht="12" customHeight="1" x14ac:dyDescent="0.15">
      <c r="A4" s="32" t="s">
        <v>0</v>
      </c>
      <c r="B4" s="32" t="s">
        <v>49</v>
      </c>
      <c r="C4" s="32" t="s">
        <v>50</v>
      </c>
      <c r="D4" s="32" t="s">
        <v>21</v>
      </c>
      <c r="E4" s="33" t="s">
        <v>51</v>
      </c>
      <c r="F4" s="32" t="s">
        <v>52</v>
      </c>
    </row>
    <row r="5" spans="1:6" ht="6.75" customHeight="1" x14ac:dyDescent="0.15">
      <c r="A5" s="32"/>
      <c r="B5" s="32"/>
      <c r="C5" s="32"/>
      <c r="D5" s="32"/>
      <c r="E5" s="33"/>
      <c r="F5" s="32"/>
    </row>
    <row r="6" spans="1:6" ht="12" customHeight="1" x14ac:dyDescent="0.15">
      <c r="A6" s="34">
        <v>1</v>
      </c>
      <c r="B6" s="35" t="s">
        <v>53</v>
      </c>
      <c r="C6" s="36"/>
      <c r="D6" s="37"/>
      <c r="E6" s="38"/>
      <c r="F6" s="38"/>
    </row>
    <row r="7" spans="1:6" ht="12" customHeight="1" x14ac:dyDescent="0.15">
      <c r="A7" s="39"/>
      <c r="B7" s="40" t="s">
        <v>54</v>
      </c>
      <c r="C7" s="41"/>
      <c r="D7" s="41"/>
      <c r="E7" s="42"/>
      <c r="F7" s="42"/>
    </row>
    <row r="8" spans="1:6" ht="12" customHeight="1" x14ac:dyDescent="0.15">
      <c r="A8" s="39">
        <v>1.1000000000000001</v>
      </c>
      <c r="B8" s="40" t="s">
        <v>55</v>
      </c>
      <c r="C8" s="41"/>
      <c r="D8" s="41"/>
      <c r="E8" s="42"/>
      <c r="F8" s="42"/>
    </row>
    <row r="9" spans="1:6" ht="12" customHeight="1" x14ac:dyDescent="0.15">
      <c r="A9" s="43" t="s">
        <v>56</v>
      </c>
      <c r="B9" s="44" t="s">
        <v>57</v>
      </c>
      <c r="C9" s="43" t="s">
        <v>58</v>
      </c>
      <c r="D9" s="45">
        <v>111.15</v>
      </c>
      <c r="E9" s="46">
        <v>15975</v>
      </c>
      <c r="F9" s="46">
        <f t="shared" ref="F9:F12" si="0">ROUND(D9*E9,0)</f>
        <v>1775621</v>
      </c>
    </row>
    <row r="10" spans="1:6" ht="12" customHeight="1" x14ac:dyDescent="0.15">
      <c r="A10" s="43" t="s">
        <v>59</v>
      </c>
      <c r="B10" s="44" t="s">
        <v>60</v>
      </c>
      <c r="C10" s="43" t="s">
        <v>61</v>
      </c>
      <c r="D10" s="45">
        <v>82</v>
      </c>
      <c r="E10" s="46">
        <v>13376</v>
      </c>
      <c r="F10" s="46">
        <f t="shared" si="0"/>
        <v>1096832</v>
      </c>
    </row>
    <row r="11" spans="1:6" ht="12" customHeight="1" x14ac:dyDescent="0.15">
      <c r="A11" s="43" t="s">
        <v>62</v>
      </c>
      <c r="B11" s="44" t="s">
        <v>63</v>
      </c>
      <c r="C11" s="43" t="s">
        <v>58</v>
      </c>
      <c r="D11" s="45">
        <v>22</v>
      </c>
      <c r="E11" s="46">
        <v>14371</v>
      </c>
      <c r="F11" s="46">
        <f t="shared" si="0"/>
        <v>316162</v>
      </c>
    </row>
    <row r="12" spans="1:6" ht="12" customHeight="1" x14ac:dyDescent="0.15">
      <c r="A12" s="43" t="s">
        <v>64</v>
      </c>
      <c r="B12" s="44" t="s">
        <v>65</v>
      </c>
      <c r="C12" s="43" t="s">
        <v>66</v>
      </c>
      <c r="D12" s="45">
        <v>149</v>
      </c>
      <c r="E12" s="46">
        <v>22992</v>
      </c>
      <c r="F12" s="46">
        <f t="shared" si="0"/>
        <v>3425808</v>
      </c>
    </row>
    <row r="13" spans="1:6" ht="12" customHeight="1" x14ac:dyDescent="0.15">
      <c r="A13" s="39" t="s">
        <v>67</v>
      </c>
      <c r="B13" s="40" t="s">
        <v>68</v>
      </c>
      <c r="C13" s="47"/>
      <c r="D13" s="47"/>
      <c r="E13" s="48"/>
      <c r="F13" s="42"/>
    </row>
    <row r="14" spans="1:6" ht="12" customHeight="1" x14ac:dyDescent="0.15">
      <c r="A14" s="43" t="s">
        <v>69</v>
      </c>
      <c r="B14" s="44" t="s">
        <v>70</v>
      </c>
      <c r="C14" s="43" t="s">
        <v>58</v>
      </c>
      <c r="D14" s="45">
        <v>22</v>
      </c>
      <c r="E14" s="46">
        <v>39452</v>
      </c>
      <c r="F14" s="46">
        <f t="shared" ref="F14:F21" si="1">ROUND(D14*E14,0)</f>
        <v>867944</v>
      </c>
    </row>
    <row r="15" spans="1:6" ht="12" customHeight="1" x14ac:dyDescent="0.15">
      <c r="A15" s="43" t="s">
        <v>71</v>
      </c>
      <c r="B15" s="44" t="s">
        <v>72</v>
      </c>
      <c r="C15" s="43" t="s">
        <v>58</v>
      </c>
      <c r="D15" s="45">
        <v>111.15</v>
      </c>
      <c r="E15" s="46">
        <v>34028</v>
      </c>
      <c r="F15" s="46">
        <f t="shared" si="1"/>
        <v>3782212</v>
      </c>
    </row>
    <row r="16" spans="1:6" ht="12" customHeight="1" x14ac:dyDescent="0.15">
      <c r="A16" s="43" t="s">
        <v>73</v>
      </c>
      <c r="B16" s="44" t="s">
        <v>74</v>
      </c>
      <c r="C16" s="43" t="s">
        <v>61</v>
      </c>
      <c r="D16" s="45">
        <v>82</v>
      </c>
      <c r="E16" s="46">
        <v>21049</v>
      </c>
      <c r="F16" s="46">
        <f t="shared" si="1"/>
        <v>1726018</v>
      </c>
    </row>
    <row r="17" spans="1:6" ht="12" customHeight="1" x14ac:dyDescent="0.15">
      <c r="A17" s="43" t="s">
        <v>75</v>
      </c>
      <c r="B17" s="44" t="s">
        <v>76</v>
      </c>
      <c r="C17" s="43" t="s">
        <v>58</v>
      </c>
      <c r="D17" s="45">
        <v>148.05000000000001</v>
      </c>
      <c r="E17" s="46">
        <v>17121</v>
      </c>
      <c r="F17" s="46">
        <f t="shared" si="1"/>
        <v>2534764</v>
      </c>
    </row>
    <row r="18" spans="1:6" ht="12" customHeight="1" x14ac:dyDescent="0.15">
      <c r="A18" s="43" t="s">
        <v>77</v>
      </c>
      <c r="B18" s="44" t="s">
        <v>78</v>
      </c>
      <c r="C18" s="43" t="s">
        <v>58</v>
      </c>
      <c r="D18" s="45">
        <v>1156.5</v>
      </c>
      <c r="E18" s="46">
        <v>12848</v>
      </c>
      <c r="F18" s="46">
        <f t="shared" si="1"/>
        <v>14858712</v>
      </c>
    </row>
    <row r="19" spans="1:6" ht="12" customHeight="1" x14ac:dyDescent="0.15">
      <c r="A19" s="43" t="s">
        <v>79</v>
      </c>
      <c r="B19" s="44" t="s">
        <v>80</v>
      </c>
      <c r="C19" s="43" t="s">
        <v>58</v>
      </c>
      <c r="D19" s="45">
        <v>359.17</v>
      </c>
      <c r="E19" s="46">
        <v>17810</v>
      </c>
      <c r="F19" s="46">
        <f t="shared" si="1"/>
        <v>6396818</v>
      </c>
    </row>
    <row r="20" spans="1:6" ht="12" customHeight="1" x14ac:dyDescent="0.15">
      <c r="A20" s="43" t="s">
        <v>81</v>
      </c>
      <c r="B20" s="44" t="s">
        <v>82</v>
      </c>
      <c r="C20" s="43" t="s">
        <v>58</v>
      </c>
      <c r="D20" s="45">
        <v>67.050000000000011</v>
      </c>
      <c r="E20" s="46">
        <v>106680</v>
      </c>
      <c r="F20" s="46">
        <f t="shared" si="1"/>
        <v>7152894</v>
      </c>
    </row>
    <row r="21" spans="1:6" ht="12" customHeight="1" x14ac:dyDescent="0.15">
      <c r="A21" s="43" t="s">
        <v>83</v>
      </c>
      <c r="B21" s="44" t="s">
        <v>84</v>
      </c>
      <c r="C21" s="43" t="s">
        <v>58</v>
      </c>
      <c r="D21" s="45">
        <v>560</v>
      </c>
      <c r="E21" s="46">
        <v>12848</v>
      </c>
      <c r="F21" s="46">
        <f t="shared" si="1"/>
        <v>7194880</v>
      </c>
    </row>
    <row r="22" spans="1:6" ht="12" customHeight="1" x14ac:dyDescent="0.15">
      <c r="A22" s="39" t="s">
        <v>85</v>
      </c>
      <c r="B22" s="40" t="s">
        <v>86</v>
      </c>
      <c r="C22" s="47"/>
      <c r="D22" s="47"/>
      <c r="E22" s="48"/>
      <c r="F22" s="42"/>
    </row>
    <row r="23" spans="1:6" ht="12" customHeight="1" x14ac:dyDescent="0.15">
      <c r="A23" s="43" t="s">
        <v>87</v>
      </c>
      <c r="B23" s="44" t="s">
        <v>88</v>
      </c>
      <c r="C23" s="43" t="s">
        <v>61</v>
      </c>
      <c r="D23" s="49">
        <v>10.58</v>
      </c>
      <c r="E23" s="46">
        <v>31776</v>
      </c>
      <c r="F23" s="46">
        <f t="shared" ref="F23:F26" si="2">ROUND(D23*E23,0)</f>
        <v>336190</v>
      </c>
    </row>
    <row r="24" spans="1:6" ht="12" customHeight="1" x14ac:dyDescent="0.15">
      <c r="A24" s="43" t="s">
        <v>89</v>
      </c>
      <c r="B24" s="44" t="s">
        <v>90</v>
      </c>
      <c r="C24" s="43" t="s">
        <v>61</v>
      </c>
      <c r="D24" s="49">
        <v>10.58</v>
      </c>
      <c r="E24" s="46">
        <v>63051</v>
      </c>
      <c r="F24" s="46">
        <f t="shared" si="2"/>
        <v>667080</v>
      </c>
    </row>
    <row r="25" spans="1:6" ht="12" customHeight="1" x14ac:dyDescent="0.15">
      <c r="A25" s="43" t="s">
        <v>91</v>
      </c>
      <c r="B25" s="44" t="s">
        <v>92</v>
      </c>
      <c r="C25" s="43" t="s">
        <v>61</v>
      </c>
      <c r="D25" s="49">
        <v>16.48</v>
      </c>
      <c r="E25" s="46">
        <v>31899</v>
      </c>
      <c r="F25" s="46">
        <f t="shared" si="2"/>
        <v>525696</v>
      </c>
    </row>
    <row r="26" spans="1:6" ht="12" customHeight="1" x14ac:dyDescent="0.15">
      <c r="A26" s="43" t="s">
        <v>93</v>
      </c>
      <c r="B26" s="44" t="s">
        <v>94</v>
      </c>
      <c r="C26" s="50" t="s">
        <v>61</v>
      </c>
      <c r="D26" s="51">
        <v>45</v>
      </c>
      <c r="E26" s="46">
        <v>73812</v>
      </c>
      <c r="F26" s="46">
        <f t="shared" si="2"/>
        <v>3321540</v>
      </c>
    </row>
    <row r="27" spans="1:6" ht="12" customHeight="1" x14ac:dyDescent="0.15">
      <c r="A27" s="39" t="s">
        <v>95</v>
      </c>
      <c r="B27" s="40" t="s">
        <v>96</v>
      </c>
      <c r="C27" s="47"/>
      <c r="D27" s="47"/>
      <c r="E27" s="48"/>
      <c r="F27" s="42"/>
    </row>
    <row r="28" spans="1:6" ht="12" customHeight="1" x14ac:dyDescent="0.15">
      <c r="A28" s="43" t="s">
        <v>97</v>
      </c>
      <c r="B28" s="44" t="s">
        <v>98</v>
      </c>
      <c r="C28" s="43" t="s">
        <v>66</v>
      </c>
      <c r="D28" s="51">
        <v>149</v>
      </c>
      <c r="E28" s="46">
        <v>348700</v>
      </c>
      <c r="F28" s="46">
        <f t="shared" ref="F28:F30" si="3">ROUND(D28*E28,0)</f>
        <v>51956300</v>
      </c>
    </row>
    <row r="29" spans="1:6" ht="12" customHeight="1" x14ac:dyDescent="0.15">
      <c r="A29" s="43" t="s">
        <v>99</v>
      </c>
      <c r="B29" s="44" t="s">
        <v>100</v>
      </c>
      <c r="C29" s="43" t="s">
        <v>66</v>
      </c>
      <c r="D29" s="51">
        <v>1</v>
      </c>
      <c r="E29" s="46">
        <v>1694000.0000000002</v>
      </c>
      <c r="F29" s="46">
        <f t="shared" si="3"/>
        <v>1694000</v>
      </c>
    </row>
    <row r="30" spans="1:6" ht="12" customHeight="1" x14ac:dyDescent="0.15">
      <c r="A30" s="43" t="s">
        <v>101</v>
      </c>
      <c r="B30" s="44" t="s">
        <v>102</v>
      </c>
      <c r="C30" s="43" t="s">
        <v>66</v>
      </c>
      <c r="D30" s="51">
        <v>2</v>
      </c>
      <c r="E30" s="46">
        <v>1000000</v>
      </c>
      <c r="F30" s="46">
        <f t="shared" si="3"/>
        <v>2000000</v>
      </c>
    </row>
    <row r="31" spans="1:6" ht="12" customHeight="1" x14ac:dyDescent="0.15">
      <c r="A31" s="52"/>
      <c r="B31" s="40" t="s">
        <v>103</v>
      </c>
      <c r="C31" s="47"/>
      <c r="D31" s="47"/>
      <c r="E31" s="48"/>
      <c r="F31" s="42"/>
    </row>
    <row r="32" spans="1:6" ht="12" customHeight="1" x14ac:dyDescent="0.15">
      <c r="A32" s="39" t="s">
        <v>104</v>
      </c>
      <c r="B32" s="40" t="s">
        <v>96</v>
      </c>
      <c r="C32" s="47"/>
      <c r="D32" s="47"/>
      <c r="E32" s="48"/>
      <c r="F32" s="42"/>
    </row>
    <row r="33" spans="1:6" ht="12" customHeight="1" x14ac:dyDescent="0.15">
      <c r="A33" s="43" t="s">
        <v>105</v>
      </c>
      <c r="B33" s="44" t="s">
        <v>106</v>
      </c>
      <c r="C33" s="43" t="s">
        <v>66</v>
      </c>
      <c r="D33" s="45">
        <v>2</v>
      </c>
      <c r="E33" s="46">
        <v>737000.00000000012</v>
      </c>
      <c r="F33" s="46">
        <f t="shared" ref="F33:F37" si="4">ROUND(D33*E33,0)</f>
        <v>1474000</v>
      </c>
    </row>
    <row r="34" spans="1:6" ht="12" customHeight="1" x14ac:dyDescent="0.15">
      <c r="A34" s="43" t="s">
        <v>107</v>
      </c>
      <c r="B34" s="44" t="s">
        <v>108</v>
      </c>
      <c r="C34" s="43" t="s">
        <v>66</v>
      </c>
      <c r="D34" s="45">
        <v>1</v>
      </c>
      <c r="E34" s="46">
        <v>2000000</v>
      </c>
      <c r="F34" s="46">
        <f t="shared" si="4"/>
        <v>2000000</v>
      </c>
    </row>
    <row r="35" spans="1:6" ht="12" customHeight="1" x14ac:dyDescent="0.15">
      <c r="A35" s="43" t="s">
        <v>109</v>
      </c>
      <c r="B35" s="44" t="s">
        <v>110</v>
      </c>
      <c r="C35" s="43" t="s">
        <v>66</v>
      </c>
      <c r="D35" s="45">
        <v>1</v>
      </c>
      <c r="E35" s="46">
        <v>550000</v>
      </c>
      <c r="F35" s="46">
        <f t="shared" si="4"/>
        <v>550000</v>
      </c>
    </row>
    <row r="36" spans="1:6" ht="12" customHeight="1" x14ac:dyDescent="0.15">
      <c r="A36" s="43" t="s">
        <v>111</v>
      </c>
      <c r="B36" s="44" t="s">
        <v>112</v>
      </c>
      <c r="C36" s="43" t="s">
        <v>66</v>
      </c>
      <c r="D36" s="45">
        <v>1</v>
      </c>
      <c r="E36" s="46">
        <v>700000</v>
      </c>
      <c r="F36" s="46">
        <f t="shared" si="4"/>
        <v>700000</v>
      </c>
    </row>
    <row r="37" spans="1:6" ht="12" customHeight="1" x14ac:dyDescent="0.15">
      <c r="A37" s="53" t="s">
        <v>113</v>
      </c>
      <c r="B37" s="44" t="s">
        <v>114</v>
      </c>
      <c r="C37" s="43" t="s">
        <v>66</v>
      </c>
      <c r="D37" s="45">
        <v>1</v>
      </c>
      <c r="E37" s="46">
        <v>150000</v>
      </c>
      <c r="F37" s="46">
        <f t="shared" si="4"/>
        <v>150000</v>
      </c>
    </row>
    <row r="38" spans="1:6" ht="12" customHeight="1" x14ac:dyDescent="0.15">
      <c r="A38" s="39" t="s">
        <v>115</v>
      </c>
      <c r="B38" s="40" t="s">
        <v>116</v>
      </c>
      <c r="C38" s="47"/>
      <c r="D38" s="47"/>
      <c r="E38" s="48"/>
      <c r="F38" s="42"/>
    </row>
    <row r="39" spans="1:6" ht="12" customHeight="1" x14ac:dyDescent="0.15">
      <c r="A39" s="43" t="s">
        <v>117</v>
      </c>
      <c r="B39" s="44" t="s">
        <v>118</v>
      </c>
      <c r="C39" s="43" t="s">
        <v>61</v>
      </c>
      <c r="D39" s="54">
        <v>16</v>
      </c>
      <c r="E39" s="46">
        <v>63366</v>
      </c>
      <c r="F39" s="46">
        <f t="shared" ref="F39:F41" si="5">ROUND(D39*E39,0)</f>
        <v>1013856</v>
      </c>
    </row>
    <row r="40" spans="1:6" ht="12" customHeight="1" x14ac:dyDescent="0.15">
      <c r="A40" s="43" t="s">
        <v>119</v>
      </c>
      <c r="B40" s="44" t="s">
        <v>120</v>
      </c>
      <c r="C40" s="43" t="s">
        <v>61</v>
      </c>
      <c r="D40" s="54">
        <v>41.4</v>
      </c>
      <c r="E40" s="46">
        <v>34334</v>
      </c>
      <c r="F40" s="46">
        <f t="shared" si="5"/>
        <v>1421428</v>
      </c>
    </row>
    <row r="41" spans="1:6" ht="12" customHeight="1" x14ac:dyDescent="0.15">
      <c r="A41" s="43" t="s">
        <v>121</v>
      </c>
      <c r="B41" s="44" t="s">
        <v>122</v>
      </c>
      <c r="C41" s="50" t="s">
        <v>61</v>
      </c>
      <c r="D41" s="51">
        <v>135</v>
      </c>
      <c r="E41" s="46">
        <v>63051</v>
      </c>
      <c r="F41" s="46">
        <f t="shared" si="5"/>
        <v>8511885</v>
      </c>
    </row>
    <row r="42" spans="1:6" ht="12" customHeight="1" x14ac:dyDescent="0.15">
      <c r="A42" s="39" t="s">
        <v>123</v>
      </c>
      <c r="B42" s="40" t="s">
        <v>124</v>
      </c>
      <c r="C42" s="47"/>
      <c r="D42" s="47"/>
      <c r="E42" s="48"/>
      <c r="F42" s="42"/>
    </row>
    <row r="43" spans="1:6" ht="12" customHeight="1" x14ac:dyDescent="0.15">
      <c r="A43" s="43" t="s">
        <v>125</v>
      </c>
      <c r="B43" s="44" t="s">
        <v>126</v>
      </c>
      <c r="C43" s="43" t="s">
        <v>66</v>
      </c>
      <c r="D43" s="45">
        <v>6</v>
      </c>
      <c r="E43" s="46">
        <v>115000</v>
      </c>
      <c r="F43" s="46">
        <f t="shared" ref="F43:F45" si="6">ROUND(D43*E43,0)</f>
        <v>690000</v>
      </c>
    </row>
    <row r="44" spans="1:6" ht="12" customHeight="1" x14ac:dyDescent="0.15">
      <c r="A44" s="43" t="s">
        <v>127</v>
      </c>
      <c r="B44" s="44" t="s">
        <v>128</v>
      </c>
      <c r="C44" s="43" t="s">
        <v>129</v>
      </c>
      <c r="D44" s="45">
        <v>4</v>
      </c>
      <c r="E44" s="46">
        <v>85200</v>
      </c>
      <c r="F44" s="46">
        <f t="shared" si="6"/>
        <v>340800</v>
      </c>
    </row>
    <row r="45" spans="1:6" ht="12" customHeight="1" x14ac:dyDescent="0.15">
      <c r="A45" s="43" t="s">
        <v>130</v>
      </c>
      <c r="B45" s="44" t="s">
        <v>131</v>
      </c>
      <c r="C45" s="43" t="s">
        <v>58</v>
      </c>
      <c r="D45" s="45">
        <v>11.93</v>
      </c>
      <c r="E45" s="46">
        <v>100000</v>
      </c>
      <c r="F45" s="46">
        <f t="shared" si="6"/>
        <v>1193000</v>
      </c>
    </row>
    <row r="46" spans="1:6" ht="12" customHeight="1" x14ac:dyDescent="0.15">
      <c r="A46" s="39" t="s">
        <v>132</v>
      </c>
      <c r="B46" s="40" t="s">
        <v>133</v>
      </c>
      <c r="C46" s="47"/>
      <c r="D46" s="47"/>
      <c r="E46" s="48"/>
      <c r="F46" s="42"/>
    </row>
    <row r="47" spans="1:6" ht="12" customHeight="1" x14ac:dyDescent="0.15">
      <c r="A47" s="43" t="s">
        <v>134</v>
      </c>
      <c r="B47" s="56" t="s">
        <v>135</v>
      </c>
      <c r="C47" s="43" t="s">
        <v>58</v>
      </c>
      <c r="D47" s="45">
        <v>382</v>
      </c>
      <c r="E47" s="46">
        <v>14019</v>
      </c>
      <c r="F47" s="46">
        <f t="shared" ref="F47:F51" si="7">ROUND(D47*E47,0)</f>
        <v>5355258</v>
      </c>
    </row>
    <row r="48" spans="1:6" ht="12" customHeight="1" x14ac:dyDescent="0.15">
      <c r="A48" s="43" t="s">
        <v>136</v>
      </c>
      <c r="B48" s="44" t="s">
        <v>137</v>
      </c>
      <c r="C48" s="43" t="s">
        <v>58</v>
      </c>
      <c r="D48" s="45">
        <v>382</v>
      </c>
      <c r="E48" s="46">
        <v>24082</v>
      </c>
      <c r="F48" s="46">
        <f t="shared" si="7"/>
        <v>9199324</v>
      </c>
    </row>
    <row r="49" spans="1:6" ht="12" customHeight="1" x14ac:dyDescent="0.15">
      <c r="A49" s="43" t="s">
        <v>138</v>
      </c>
      <c r="B49" s="44" t="s">
        <v>139</v>
      </c>
      <c r="C49" s="43" t="s">
        <v>58</v>
      </c>
      <c r="D49" s="45">
        <v>382</v>
      </c>
      <c r="E49" s="46">
        <v>91229</v>
      </c>
      <c r="F49" s="46">
        <f t="shared" si="7"/>
        <v>34849478</v>
      </c>
    </row>
    <row r="50" spans="1:6" ht="12" customHeight="1" x14ac:dyDescent="0.15">
      <c r="A50" s="43" t="s">
        <v>140</v>
      </c>
      <c r="B50" s="44" t="s">
        <v>141</v>
      </c>
      <c r="C50" s="43" t="s">
        <v>61</v>
      </c>
      <c r="D50" s="45">
        <v>626</v>
      </c>
      <c r="E50" s="46">
        <v>4418</v>
      </c>
      <c r="F50" s="46">
        <f t="shared" si="7"/>
        <v>2765668</v>
      </c>
    </row>
    <row r="51" spans="1:6" ht="12" customHeight="1" x14ac:dyDescent="0.15">
      <c r="A51" s="43" t="s">
        <v>142</v>
      </c>
      <c r="B51" s="44" t="s">
        <v>143</v>
      </c>
      <c r="C51" s="43" t="s">
        <v>61</v>
      </c>
      <c r="D51" s="45">
        <v>626</v>
      </c>
      <c r="E51" s="46">
        <v>17685</v>
      </c>
      <c r="F51" s="46">
        <f t="shared" si="7"/>
        <v>11070810</v>
      </c>
    </row>
    <row r="52" spans="1:6" ht="12" customHeight="1" x14ac:dyDescent="0.15">
      <c r="A52" s="39" t="s">
        <v>144</v>
      </c>
      <c r="B52" s="40" t="s">
        <v>145</v>
      </c>
      <c r="C52" s="47"/>
      <c r="D52" s="47"/>
      <c r="E52" s="48"/>
      <c r="F52" s="42"/>
    </row>
    <row r="53" spans="1:6" ht="12" customHeight="1" x14ac:dyDescent="0.15">
      <c r="A53" s="43" t="s">
        <v>146</v>
      </c>
      <c r="B53" s="44" t="s">
        <v>147</v>
      </c>
      <c r="C53" s="43" t="s">
        <v>58</v>
      </c>
      <c r="D53" s="45">
        <v>4</v>
      </c>
      <c r="E53" s="46">
        <v>9537</v>
      </c>
      <c r="F53" s="46">
        <f t="shared" ref="F53:F81" si="8">ROUND(D53*E53,0)</f>
        <v>38148</v>
      </c>
    </row>
    <row r="54" spans="1:6" ht="12" customHeight="1" x14ac:dyDescent="0.15">
      <c r="A54" s="43" t="s">
        <v>148</v>
      </c>
      <c r="B54" s="44" t="s">
        <v>149</v>
      </c>
      <c r="C54" s="43" t="s">
        <v>58</v>
      </c>
      <c r="D54" s="45">
        <v>8.48</v>
      </c>
      <c r="E54" s="46">
        <v>14371</v>
      </c>
      <c r="F54" s="46">
        <f t="shared" si="8"/>
        <v>121866</v>
      </c>
    </row>
    <row r="55" spans="1:6" ht="12" customHeight="1" x14ac:dyDescent="0.15">
      <c r="A55" s="43" t="s">
        <v>150</v>
      </c>
      <c r="B55" s="44" t="s">
        <v>151</v>
      </c>
      <c r="C55" s="43" t="s">
        <v>58</v>
      </c>
      <c r="D55" s="45">
        <v>24.12</v>
      </c>
      <c r="E55" s="46">
        <v>20265</v>
      </c>
      <c r="F55" s="46">
        <f t="shared" si="8"/>
        <v>488792</v>
      </c>
    </row>
    <row r="56" spans="1:6" ht="12" customHeight="1" x14ac:dyDescent="0.15">
      <c r="A56" s="43" t="s">
        <v>152</v>
      </c>
      <c r="B56" s="44" t="s">
        <v>153</v>
      </c>
      <c r="C56" s="43" t="s">
        <v>61</v>
      </c>
      <c r="D56" s="45">
        <v>29.1</v>
      </c>
      <c r="E56" s="46">
        <v>4418</v>
      </c>
      <c r="F56" s="46">
        <f t="shared" si="8"/>
        <v>128564</v>
      </c>
    </row>
    <row r="57" spans="1:6" ht="12" customHeight="1" x14ac:dyDescent="0.15">
      <c r="A57" s="53" t="s">
        <v>154</v>
      </c>
      <c r="B57" s="44" t="s">
        <v>155</v>
      </c>
      <c r="C57" s="43" t="s">
        <v>58</v>
      </c>
      <c r="D57" s="45">
        <v>2.6999999999999997</v>
      </c>
      <c r="E57" s="46">
        <v>41188</v>
      </c>
      <c r="F57" s="46">
        <f t="shared" si="8"/>
        <v>111208</v>
      </c>
    </row>
    <row r="58" spans="1:6" ht="12" customHeight="1" x14ac:dyDescent="0.15">
      <c r="A58" s="53" t="s">
        <v>156</v>
      </c>
      <c r="B58" s="44" t="s">
        <v>157</v>
      </c>
      <c r="C58" s="43" t="s">
        <v>58</v>
      </c>
      <c r="D58" s="45">
        <v>6</v>
      </c>
      <c r="E58" s="46">
        <v>39452</v>
      </c>
      <c r="F58" s="46">
        <f t="shared" si="8"/>
        <v>236712</v>
      </c>
    </row>
    <row r="59" spans="1:6" ht="12" customHeight="1" x14ac:dyDescent="0.15">
      <c r="A59" s="43" t="s">
        <v>158</v>
      </c>
      <c r="B59" s="44" t="s">
        <v>159</v>
      </c>
      <c r="C59" s="43" t="s">
        <v>58</v>
      </c>
      <c r="D59" s="45">
        <v>6</v>
      </c>
      <c r="E59" s="46">
        <v>34028</v>
      </c>
      <c r="F59" s="46">
        <f t="shared" si="8"/>
        <v>204168</v>
      </c>
    </row>
    <row r="60" spans="1:6" ht="12" customHeight="1" x14ac:dyDescent="0.15">
      <c r="A60" s="57" t="s">
        <v>160</v>
      </c>
      <c r="B60" s="44" t="s">
        <v>161</v>
      </c>
      <c r="C60" s="43" t="s">
        <v>58</v>
      </c>
      <c r="D60" s="45">
        <v>6</v>
      </c>
      <c r="E60" s="46">
        <v>7498</v>
      </c>
      <c r="F60" s="46">
        <f t="shared" si="8"/>
        <v>44988</v>
      </c>
    </row>
    <row r="61" spans="1:6" ht="12" customHeight="1" x14ac:dyDescent="0.15">
      <c r="A61" s="43" t="s">
        <v>162</v>
      </c>
      <c r="B61" s="44" t="s">
        <v>163</v>
      </c>
      <c r="C61" s="43" t="s">
        <v>58</v>
      </c>
      <c r="D61" s="45">
        <v>13.25</v>
      </c>
      <c r="E61" s="46">
        <v>106680</v>
      </c>
      <c r="F61" s="46">
        <f t="shared" si="8"/>
        <v>1413510</v>
      </c>
    </row>
    <row r="62" spans="1:6" ht="12" customHeight="1" x14ac:dyDescent="0.15">
      <c r="A62" s="43" t="s">
        <v>164</v>
      </c>
      <c r="B62" s="44" t="s">
        <v>165</v>
      </c>
      <c r="C62" s="43" t="s">
        <v>58</v>
      </c>
      <c r="D62" s="45">
        <v>3.5</v>
      </c>
      <c r="E62" s="46">
        <v>96279</v>
      </c>
      <c r="F62" s="46">
        <f t="shared" si="8"/>
        <v>336977</v>
      </c>
    </row>
    <row r="63" spans="1:6" ht="12" customHeight="1" x14ac:dyDescent="0.15">
      <c r="A63" s="43" t="s">
        <v>166</v>
      </c>
      <c r="B63" s="44" t="s">
        <v>167</v>
      </c>
      <c r="C63" s="43" t="s">
        <v>61</v>
      </c>
      <c r="D63" s="45">
        <v>18.840000000000003</v>
      </c>
      <c r="E63" s="46">
        <v>45197</v>
      </c>
      <c r="F63" s="46">
        <f t="shared" si="8"/>
        <v>851511</v>
      </c>
    </row>
    <row r="64" spans="1:6" ht="12" customHeight="1" x14ac:dyDescent="0.15">
      <c r="A64" s="43" t="s">
        <v>168</v>
      </c>
      <c r="B64" s="44" t="s">
        <v>169</v>
      </c>
      <c r="C64" s="43" t="s">
        <v>66</v>
      </c>
      <c r="D64" s="45">
        <v>4</v>
      </c>
      <c r="E64" s="46">
        <v>21908</v>
      </c>
      <c r="F64" s="46">
        <f t="shared" si="8"/>
        <v>87632</v>
      </c>
    </row>
    <row r="65" spans="1:6" ht="12" customHeight="1" x14ac:dyDescent="0.15">
      <c r="A65" s="43" t="s">
        <v>170</v>
      </c>
      <c r="B65" s="44" t="s">
        <v>171</v>
      </c>
      <c r="C65" s="43" t="s">
        <v>61</v>
      </c>
      <c r="D65" s="45">
        <v>12.8</v>
      </c>
      <c r="E65" s="46">
        <v>3833</v>
      </c>
      <c r="F65" s="46">
        <f t="shared" si="8"/>
        <v>49062</v>
      </c>
    </row>
    <row r="66" spans="1:6" ht="12" customHeight="1" x14ac:dyDescent="0.15">
      <c r="A66" s="57" t="s">
        <v>172</v>
      </c>
      <c r="B66" s="44" t="s">
        <v>173</v>
      </c>
      <c r="C66" s="43" t="s">
        <v>61</v>
      </c>
      <c r="D66" s="45">
        <v>4.5999999999999996</v>
      </c>
      <c r="E66" s="46">
        <v>19521</v>
      </c>
      <c r="F66" s="46">
        <f t="shared" si="8"/>
        <v>89797</v>
      </c>
    </row>
    <row r="67" spans="1:6" ht="12" customHeight="1" x14ac:dyDescent="0.15">
      <c r="A67" s="57" t="s">
        <v>174</v>
      </c>
      <c r="B67" s="44" t="s">
        <v>175</v>
      </c>
      <c r="C67" s="43" t="s">
        <v>61</v>
      </c>
      <c r="D67" s="45">
        <v>2.58</v>
      </c>
      <c r="E67" s="46">
        <v>17791</v>
      </c>
      <c r="F67" s="46">
        <f t="shared" si="8"/>
        <v>45901</v>
      </c>
    </row>
    <row r="68" spans="1:6" ht="12" customHeight="1" x14ac:dyDescent="0.15">
      <c r="A68" s="57" t="s">
        <v>176</v>
      </c>
      <c r="B68" s="44" t="s">
        <v>177</v>
      </c>
      <c r="C68" s="43" t="s">
        <v>66</v>
      </c>
      <c r="D68" s="45">
        <v>1</v>
      </c>
      <c r="E68" s="46">
        <v>78673</v>
      </c>
      <c r="F68" s="46">
        <f t="shared" si="8"/>
        <v>78673</v>
      </c>
    </row>
    <row r="69" spans="1:6" ht="12" customHeight="1" x14ac:dyDescent="0.15">
      <c r="A69" s="57" t="s">
        <v>178</v>
      </c>
      <c r="B69" s="44" t="s">
        <v>179</v>
      </c>
      <c r="C69" s="43" t="s">
        <v>66</v>
      </c>
      <c r="D69" s="45">
        <v>3</v>
      </c>
      <c r="E69" s="46">
        <v>71876</v>
      </c>
      <c r="F69" s="46">
        <f t="shared" si="8"/>
        <v>215628</v>
      </c>
    </row>
    <row r="70" spans="1:6" ht="12" customHeight="1" x14ac:dyDescent="0.15">
      <c r="A70" s="57" t="s">
        <v>180</v>
      </c>
      <c r="B70" s="44" t="s">
        <v>181</v>
      </c>
      <c r="C70" s="43" t="s">
        <v>66</v>
      </c>
      <c r="D70" s="45">
        <v>2</v>
      </c>
      <c r="E70" s="46">
        <v>65335</v>
      </c>
      <c r="F70" s="46">
        <f t="shared" si="8"/>
        <v>130670</v>
      </c>
    </row>
    <row r="71" spans="1:6" ht="12" customHeight="1" x14ac:dyDescent="0.15">
      <c r="A71" s="57" t="s">
        <v>182</v>
      </c>
      <c r="B71" s="44" t="s">
        <v>183</v>
      </c>
      <c r="C71" s="43" t="s">
        <v>61</v>
      </c>
      <c r="D71" s="45">
        <v>7.18</v>
      </c>
      <c r="E71" s="46">
        <v>5462</v>
      </c>
      <c r="F71" s="46">
        <f t="shared" si="8"/>
        <v>39217</v>
      </c>
    </row>
    <row r="72" spans="1:6" ht="12" customHeight="1" x14ac:dyDescent="0.15">
      <c r="A72" s="57" t="s">
        <v>184</v>
      </c>
      <c r="B72" s="44" t="s">
        <v>185</v>
      </c>
      <c r="C72" s="43" t="s">
        <v>66</v>
      </c>
      <c r="D72" s="45">
        <v>4</v>
      </c>
      <c r="E72" s="46">
        <v>46871</v>
      </c>
      <c r="F72" s="46">
        <f t="shared" si="8"/>
        <v>187484</v>
      </c>
    </row>
    <row r="73" spans="1:6" ht="12" customHeight="1" x14ac:dyDescent="0.15">
      <c r="A73" s="57" t="s">
        <v>186</v>
      </c>
      <c r="B73" s="44" t="s">
        <v>187</v>
      </c>
      <c r="C73" s="43" t="s">
        <v>58</v>
      </c>
      <c r="D73" s="45">
        <v>3.38</v>
      </c>
      <c r="E73" s="46">
        <v>56708</v>
      </c>
      <c r="F73" s="46">
        <f t="shared" si="8"/>
        <v>191673</v>
      </c>
    </row>
    <row r="74" spans="1:6" ht="12" customHeight="1" x14ac:dyDescent="0.15">
      <c r="A74" s="57" t="s">
        <v>188</v>
      </c>
      <c r="B74" s="44" t="s">
        <v>189</v>
      </c>
      <c r="C74" s="43" t="s">
        <v>61</v>
      </c>
      <c r="D74" s="45">
        <v>1.4</v>
      </c>
      <c r="E74" s="46">
        <v>58335</v>
      </c>
      <c r="F74" s="46">
        <f t="shared" si="8"/>
        <v>81669</v>
      </c>
    </row>
    <row r="75" spans="1:6" ht="12" customHeight="1" x14ac:dyDescent="0.15">
      <c r="A75" s="43" t="s">
        <v>190</v>
      </c>
      <c r="B75" s="44" t="s">
        <v>191</v>
      </c>
      <c r="C75" s="43" t="s">
        <v>66</v>
      </c>
      <c r="D75" s="45">
        <v>18</v>
      </c>
      <c r="E75" s="46">
        <v>3261</v>
      </c>
      <c r="F75" s="46">
        <f t="shared" si="8"/>
        <v>58698</v>
      </c>
    </row>
    <row r="76" spans="1:6" ht="12" customHeight="1" x14ac:dyDescent="0.15">
      <c r="A76" s="43" t="s">
        <v>192</v>
      </c>
      <c r="B76" s="44" t="s">
        <v>193</v>
      </c>
      <c r="C76" s="43" t="s">
        <v>66</v>
      </c>
      <c r="D76" s="45">
        <v>27</v>
      </c>
      <c r="E76" s="46">
        <v>160724</v>
      </c>
      <c r="F76" s="46">
        <f t="shared" si="8"/>
        <v>4339548</v>
      </c>
    </row>
    <row r="77" spans="1:6" ht="12" customHeight="1" x14ac:dyDescent="0.15">
      <c r="A77" s="43" t="s">
        <v>194</v>
      </c>
      <c r="B77" s="44" t="s">
        <v>195</v>
      </c>
      <c r="C77" s="43" t="s">
        <v>58</v>
      </c>
      <c r="D77" s="45">
        <v>434.12</v>
      </c>
      <c r="E77" s="46">
        <v>17525</v>
      </c>
      <c r="F77" s="46">
        <f t="shared" si="8"/>
        <v>7607953</v>
      </c>
    </row>
    <row r="78" spans="1:6" ht="12" customHeight="1" x14ac:dyDescent="0.15">
      <c r="A78" s="57" t="s">
        <v>196</v>
      </c>
      <c r="B78" s="44" t="s">
        <v>197</v>
      </c>
      <c r="C78" s="43" t="s">
        <v>66</v>
      </c>
      <c r="D78" s="45">
        <v>1</v>
      </c>
      <c r="E78" s="46">
        <v>2525000</v>
      </c>
      <c r="F78" s="46">
        <f t="shared" si="8"/>
        <v>2525000</v>
      </c>
    </row>
    <row r="79" spans="1:6" ht="12" customHeight="1" x14ac:dyDescent="0.15">
      <c r="A79" s="43" t="s">
        <v>198</v>
      </c>
      <c r="B79" s="44" t="s">
        <v>199</v>
      </c>
      <c r="C79" s="43" t="s">
        <v>58</v>
      </c>
      <c r="D79" s="45">
        <v>11.7</v>
      </c>
      <c r="E79" s="46">
        <v>7246</v>
      </c>
      <c r="F79" s="46">
        <f t="shared" si="8"/>
        <v>84778</v>
      </c>
    </row>
    <row r="80" spans="1:6" ht="12" customHeight="1" x14ac:dyDescent="0.15">
      <c r="A80" s="43" t="s">
        <v>200</v>
      </c>
      <c r="B80" s="44" t="s">
        <v>201</v>
      </c>
      <c r="C80" s="43" t="s">
        <v>66</v>
      </c>
      <c r="D80" s="45">
        <v>2</v>
      </c>
      <c r="E80" s="46">
        <v>1850000</v>
      </c>
      <c r="F80" s="46">
        <f t="shared" si="8"/>
        <v>3700000</v>
      </c>
    </row>
    <row r="81" spans="1:6" ht="12" customHeight="1" x14ac:dyDescent="0.15">
      <c r="A81" s="43" t="s">
        <v>202</v>
      </c>
      <c r="B81" s="44" t="s">
        <v>203</v>
      </c>
      <c r="C81" s="43" t="s">
        <v>204</v>
      </c>
      <c r="D81" s="45">
        <v>1</v>
      </c>
      <c r="E81" s="46">
        <v>150000</v>
      </c>
      <c r="F81" s="46">
        <f t="shared" si="8"/>
        <v>150000</v>
      </c>
    </row>
    <row r="82" spans="1:6" ht="12" customHeight="1" x14ac:dyDescent="0.15">
      <c r="A82" s="58"/>
      <c r="B82" s="59" t="s">
        <v>205</v>
      </c>
      <c r="C82" s="60"/>
      <c r="D82" s="61"/>
      <c r="E82" s="62"/>
      <c r="F82" s="62">
        <f>SUM(F8:F81)</f>
        <v>216554805</v>
      </c>
    </row>
    <row r="83" spans="1:6" ht="12" customHeight="1" x14ac:dyDescent="0.15">
      <c r="A83" s="34">
        <v>2</v>
      </c>
      <c r="B83" s="35" t="s">
        <v>206</v>
      </c>
      <c r="C83" s="36"/>
      <c r="D83" s="37"/>
      <c r="E83" s="38"/>
      <c r="F83" s="38"/>
    </row>
    <row r="84" spans="1:6" ht="12" customHeight="1" x14ac:dyDescent="0.15">
      <c r="A84" s="39"/>
      <c r="B84" s="40" t="s">
        <v>207</v>
      </c>
      <c r="C84" s="47"/>
      <c r="D84" s="47"/>
      <c r="E84" s="48"/>
      <c r="F84" s="42"/>
    </row>
    <row r="85" spans="1:6" ht="12" customHeight="1" x14ac:dyDescent="0.15">
      <c r="A85" s="39" t="s">
        <v>208</v>
      </c>
      <c r="B85" s="40" t="s">
        <v>133</v>
      </c>
      <c r="C85" s="47"/>
      <c r="D85" s="47"/>
      <c r="E85" s="48"/>
      <c r="F85" s="42"/>
    </row>
    <row r="86" spans="1:6" ht="12" customHeight="1" x14ac:dyDescent="0.15">
      <c r="A86" s="63" t="s">
        <v>209</v>
      </c>
      <c r="B86" s="44" t="s">
        <v>210</v>
      </c>
      <c r="C86" s="43" t="s">
        <v>58</v>
      </c>
      <c r="D86" s="45">
        <v>98</v>
      </c>
      <c r="E86" s="46">
        <v>14599</v>
      </c>
      <c r="F86" s="46">
        <f t="shared" ref="F86:F89" si="9">ROUND(D86*E86,0)</f>
        <v>1430702</v>
      </c>
    </row>
    <row r="87" spans="1:6" ht="12" customHeight="1" x14ac:dyDescent="0.15">
      <c r="A87" s="57" t="s">
        <v>211</v>
      </c>
      <c r="B87" s="44" t="s">
        <v>212</v>
      </c>
      <c r="C87" s="43" t="s">
        <v>58</v>
      </c>
      <c r="D87" s="45">
        <v>98</v>
      </c>
      <c r="E87" s="46">
        <v>24082</v>
      </c>
      <c r="F87" s="46">
        <f t="shared" si="9"/>
        <v>2360036</v>
      </c>
    </row>
    <row r="88" spans="1:6" ht="12" customHeight="1" x14ac:dyDescent="0.15">
      <c r="A88" s="43" t="s">
        <v>213</v>
      </c>
      <c r="B88" s="44" t="s">
        <v>214</v>
      </c>
      <c r="C88" s="43" t="s">
        <v>58</v>
      </c>
      <c r="D88" s="45">
        <v>98</v>
      </c>
      <c r="E88" s="46">
        <v>48819</v>
      </c>
      <c r="F88" s="46">
        <f t="shared" si="9"/>
        <v>4784262</v>
      </c>
    </row>
    <row r="89" spans="1:6" ht="12" customHeight="1" x14ac:dyDescent="0.15">
      <c r="A89" s="43" t="s">
        <v>215</v>
      </c>
      <c r="B89" s="44" t="s">
        <v>216</v>
      </c>
      <c r="C89" s="43" t="s">
        <v>61</v>
      </c>
      <c r="D89" s="45">
        <v>65</v>
      </c>
      <c r="E89" s="46">
        <v>7835</v>
      </c>
      <c r="F89" s="46">
        <f t="shared" si="9"/>
        <v>509275</v>
      </c>
    </row>
    <row r="90" spans="1:6" ht="12" customHeight="1" x14ac:dyDescent="0.15">
      <c r="A90" s="39" t="s">
        <v>217</v>
      </c>
      <c r="B90" s="40" t="s">
        <v>218</v>
      </c>
      <c r="C90" s="47"/>
      <c r="D90" s="64"/>
      <c r="E90" s="48"/>
      <c r="F90" s="42"/>
    </row>
    <row r="91" spans="1:6" ht="12" customHeight="1" x14ac:dyDescent="0.15">
      <c r="A91" s="43" t="s">
        <v>219</v>
      </c>
      <c r="B91" s="44" t="s">
        <v>220</v>
      </c>
      <c r="C91" s="43" t="s">
        <v>58</v>
      </c>
      <c r="D91" s="65">
        <v>258</v>
      </c>
      <c r="E91" s="46">
        <v>10435</v>
      </c>
      <c r="F91" s="46">
        <f>ROUND(D91*E91,0)</f>
        <v>2692230</v>
      </c>
    </row>
    <row r="92" spans="1:6" ht="12" customHeight="1" x14ac:dyDescent="0.15">
      <c r="A92" s="39" t="s">
        <v>221</v>
      </c>
      <c r="B92" s="40" t="s">
        <v>222</v>
      </c>
      <c r="C92" s="39"/>
      <c r="D92" s="64"/>
      <c r="E92" s="48"/>
      <c r="F92" s="42"/>
    </row>
    <row r="93" spans="1:6" ht="12" customHeight="1" x14ac:dyDescent="0.15">
      <c r="A93" s="43" t="s">
        <v>4</v>
      </c>
      <c r="B93" s="44" t="s">
        <v>223</v>
      </c>
      <c r="C93" s="43" t="s">
        <v>61</v>
      </c>
      <c r="D93" s="66">
        <v>28</v>
      </c>
      <c r="E93" s="46">
        <v>63366</v>
      </c>
      <c r="F93" s="46">
        <f t="shared" ref="F93:F95" si="10">ROUND(D93*E93,0)</f>
        <v>1774248</v>
      </c>
    </row>
    <row r="94" spans="1:6" ht="12" customHeight="1" x14ac:dyDescent="0.15">
      <c r="A94" s="43" t="s">
        <v>5</v>
      </c>
      <c r="B94" s="44" t="s">
        <v>224</v>
      </c>
      <c r="C94" s="43" t="s">
        <v>61</v>
      </c>
      <c r="D94" s="66">
        <v>4.24</v>
      </c>
      <c r="E94" s="46">
        <v>34334</v>
      </c>
      <c r="F94" s="46">
        <f t="shared" si="10"/>
        <v>145576</v>
      </c>
    </row>
    <row r="95" spans="1:6" ht="12" customHeight="1" x14ac:dyDescent="0.15">
      <c r="A95" s="57" t="s">
        <v>6</v>
      </c>
      <c r="B95" s="44" t="s">
        <v>225</v>
      </c>
      <c r="C95" s="43" t="s">
        <v>61</v>
      </c>
      <c r="D95" s="45">
        <v>32.24</v>
      </c>
      <c r="E95" s="46">
        <v>7901</v>
      </c>
      <c r="F95" s="46">
        <f t="shared" si="10"/>
        <v>254728</v>
      </c>
    </row>
    <row r="96" spans="1:6" ht="12" customHeight="1" x14ac:dyDescent="0.15">
      <c r="A96" s="39" t="s">
        <v>226</v>
      </c>
      <c r="B96" s="40" t="s">
        <v>227</v>
      </c>
      <c r="C96" s="39"/>
      <c r="D96" s="64"/>
      <c r="E96" s="48"/>
      <c r="F96" s="42"/>
    </row>
    <row r="97" spans="1:6" ht="12" customHeight="1" x14ac:dyDescent="0.15">
      <c r="A97" s="57" t="s">
        <v>228</v>
      </c>
      <c r="B97" s="44" t="s">
        <v>229</v>
      </c>
      <c r="C97" s="50" t="s">
        <v>29</v>
      </c>
      <c r="D97" s="45">
        <v>98</v>
      </c>
      <c r="E97" s="46">
        <v>17344</v>
      </c>
      <c r="F97" s="46">
        <f t="shared" ref="F97:F101" si="11">ROUND(D97*E97,0)</f>
        <v>1699712</v>
      </c>
    </row>
    <row r="98" spans="1:6" ht="12" customHeight="1" x14ac:dyDescent="0.15">
      <c r="A98" s="57" t="s">
        <v>230</v>
      </c>
      <c r="B98" s="44" t="s">
        <v>231</v>
      </c>
      <c r="C98" s="50" t="s">
        <v>61</v>
      </c>
      <c r="D98" s="45">
        <v>28</v>
      </c>
      <c r="E98" s="46">
        <v>5888</v>
      </c>
      <c r="F98" s="46">
        <f t="shared" si="11"/>
        <v>164864</v>
      </c>
    </row>
    <row r="99" spans="1:6" ht="12" customHeight="1" x14ac:dyDescent="0.15">
      <c r="A99" s="57" t="s">
        <v>232</v>
      </c>
      <c r="B99" s="44" t="s">
        <v>233</v>
      </c>
      <c r="C99" s="50" t="s">
        <v>61</v>
      </c>
      <c r="D99" s="45">
        <v>170</v>
      </c>
      <c r="E99" s="46">
        <v>51870</v>
      </c>
      <c r="F99" s="46">
        <f t="shared" si="11"/>
        <v>8817900</v>
      </c>
    </row>
    <row r="100" spans="1:6" ht="12" customHeight="1" x14ac:dyDescent="0.15">
      <c r="A100" s="57" t="s">
        <v>234</v>
      </c>
      <c r="B100" s="44" t="s">
        <v>235</v>
      </c>
      <c r="C100" s="50" t="s">
        <v>20</v>
      </c>
      <c r="D100" s="45">
        <v>74</v>
      </c>
      <c r="E100" s="46">
        <v>37463</v>
      </c>
      <c r="F100" s="46">
        <f t="shared" si="11"/>
        <v>2772262</v>
      </c>
    </row>
    <row r="101" spans="1:6" ht="12" customHeight="1" x14ac:dyDescent="0.15">
      <c r="A101" s="57" t="s">
        <v>236</v>
      </c>
      <c r="B101" s="44" t="s">
        <v>237</v>
      </c>
      <c r="C101" s="50" t="s">
        <v>20</v>
      </c>
      <c r="D101" s="45">
        <v>28</v>
      </c>
      <c r="E101" s="46">
        <v>28146</v>
      </c>
      <c r="F101" s="46">
        <f t="shared" si="11"/>
        <v>788088</v>
      </c>
    </row>
    <row r="102" spans="1:6" ht="12" customHeight="1" x14ac:dyDescent="0.15">
      <c r="A102" s="58"/>
      <c r="B102" s="59" t="s">
        <v>205</v>
      </c>
      <c r="C102" s="60"/>
      <c r="D102" s="61"/>
      <c r="E102" s="62"/>
      <c r="F102" s="62">
        <f>SUM(F84:F101)</f>
        <v>28193883</v>
      </c>
    </row>
    <row r="103" spans="1:6" ht="12" customHeight="1" x14ac:dyDescent="0.15">
      <c r="A103" s="34">
        <v>3</v>
      </c>
      <c r="B103" s="35" t="s">
        <v>238</v>
      </c>
      <c r="C103" s="36"/>
      <c r="D103" s="37"/>
      <c r="E103" s="38"/>
      <c r="F103" s="38"/>
    </row>
    <row r="104" spans="1:6" ht="12" customHeight="1" x14ac:dyDescent="0.15">
      <c r="A104" s="39"/>
      <c r="B104" s="40" t="s">
        <v>239</v>
      </c>
      <c r="C104" s="39"/>
      <c r="D104" s="64"/>
      <c r="E104" s="48"/>
      <c r="F104" s="42"/>
    </row>
    <row r="105" spans="1:6" ht="12" customHeight="1" x14ac:dyDescent="0.15">
      <c r="A105" s="39" t="s">
        <v>240</v>
      </c>
      <c r="B105" s="40" t="s">
        <v>241</v>
      </c>
      <c r="C105" s="39"/>
      <c r="D105" s="64"/>
      <c r="E105" s="48"/>
      <c r="F105" s="42"/>
    </row>
    <row r="106" spans="1:6" ht="12" customHeight="1" x14ac:dyDescent="0.15">
      <c r="A106" s="43" t="s">
        <v>242</v>
      </c>
      <c r="B106" s="44" t="s">
        <v>243</v>
      </c>
      <c r="C106" s="43" t="s">
        <v>58</v>
      </c>
      <c r="D106" s="45">
        <v>87.96</v>
      </c>
      <c r="E106" s="46">
        <v>7826</v>
      </c>
      <c r="F106" s="46">
        <f t="shared" ref="F106:F137" si="12">ROUND(D106*E106,0)</f>
        <v>688375</v>
      </c>
    </row>
    <row r="107" spans="1:6" ht="12" customHeight="1" x14ac:dyDescent="0.15">
      <c r="A107" s="43" t="s">
        <v>244</v>
      </c>
      <c r="B107" s="44" t="s">
        <v>245</v>
      </c>
      <c r="C107" s="43" t="s">
        <v>58</v>
      </c>
      <c r="D107" s="45">
        <v>18.260000000000002</v>
      </c>
      <c r="E107" s="46">
        <v>14371</v>
      </c>
      <c r="F107" s="46">
        <f t="shared" si="12"/>
        <v>262414</v>
      </c>
    </row>
    <row r="108" spans="1:6" ht="12" customHeight="1" x14ac:dyDescent="0.15">
      <c r="A108" s="43" t="s">
        <v>246</v>
      </c>
      <c r="B108" s="44" t="s">
        <v>247</v>
      </c>
      <c r="C108" s="43" t="s">
        <v>66</v>
      </c>
      <c r="D108" s="45">
        <v>21</v>
      </c>
      <c r="E108" s="46">
        <v>21908</v>
      </c>
      <c r="F108" s="46">
        <f t="shared" si="12"/>
        <v>460068</v>
      </c>
    </row>
    <row r="109" spans="1:6" ht="12" customHeight="1" x14ac:dyDescent="0.15">
      <c r="A109" s="43" t="s">
        <v>248</v>
      </c>
      <c r="B109" s="44" t="s">
        <v>249</v>
      </c>
      <c r="C109" s="43" t="s">
        <v>58</v>
      </c>
      <c r="D109" s="45">
        <v>32.340000000000003</v>
      </c>
      <c r="E109" s="46">
        <v>20265</v>
      </c>
      <c r="F109" s="46">
        <f t="shared" si="12"/>
        <v>655370</v>
      </c>
    </row>
    <row r="110" spans="1:6" ht="12" customHeight="1" x14ac:dyDescent="0.15">
      <c r="A110" s="43" t="s">
        <v>250</v>
      </c>
      <c r="B110" s="44" t="s">
        <v>251</v>
      </c>
      <c r="C110" s="43" t="s">
        <v>61</v>
      </c>
      <c r="D110" s="45">
        <v>110.99</v>
      </c>
      <c r="E110" s="46">
        <v>7246</v>
      </c>
      <c r="F110" s="46">
        <f t="shared" si="12"/>
        <v>804234</v>
      </c>
    </row>
    <row r="111" spans="1:6" ht="12" customHeight="1" x14ac:dyDescent="0.15">
      <c r="A111" s="43" t="s">
        <v>252</v>
      </c>
      <c r="B111" s="67" t="s">
        <v>253</v>
      </c>
      <c r="C111" s="43" t="s">
        <v>66</v>
      </c>
      <c r="D111" s="45">
        <v>2</v>
      </c>
      <c r="E111" s="46">
        <v>1739</v>
      </c>
      <c r="F111" s="46">
        <f t="shared" si="12"/>
        <v>3478</v>
      </c>
    </row>
    <row r="112" spans="1:6" ht="12" customHeight="1" x14ac:dyDescent="0.15">
      <c r="A112" s="43" t="s">
        <v>254</v>
      </c>
      <c r="B112" s="67" t="s">
        <v>255</v>
      </c>
      <c r="C112" s="43" t="s">
        <v>61</v>
      </c>
      <c r="D112" s="45">
        <v>44.24</v>
      </c>
      <c r="E112" s="46">
        <v>314</v>
      </c>
      <c r="F112" s="46">
        <f t="shared" si="12"/>
        <v>13891</v>
      </c>
    </row>
    <row r="113" spans="1:6" ht="12" customHeight="1" x14ac:dyDescent="0.15">
      <c r="A113" s="43" t="s">
        <v>256</v>
      </c>
      <c r="B113" s="67" t="s">
        <v>257</v>
      </c>
      <c r="C113" s="43" t="s">
        <v>61</v>
      </c>
      <c r="D113" s="45">
        <v>22.12</v>
      </c>
      <c r="E113" s="46">
        <v>1763</v>
      </c>
      <c r="F113" s="46">
        <f t="shared" si="12"/>
        <v>38998</v>
      </c>
    </row>
    <row r="114" spans="1:6" ht="12" customHeight="1" x14ac:dyDescent="0.15">
      <c r="A114" s="43" t="s">
        <v>258</v>
      </c>
      <c r="B114" s="67" t="s">
        <v>191</v>
      </c>
      <c r="C114" s="43" t="s">
        <v>66</v>
      </c>
      <c r="D114" s="45">
        <v>4</v>
      </c>
      <c r="E114" s="46">
        <v>3261</v>
      </c>
      <c r="F114" s="46">
        <f t="shared" si="12"/>
        <v>13044</v>
      </c>
    </row>
    <row r="115" spans="1:6" ht="12" customHeight="1" x14ac:dyDescent="0.15">
      <c r="A115" s="43" t="s">
        <v>259</v>
      </c>
      <c r="B115" s="44" t="s">
        <v>260</v>
      </c>
      <c r="C115" s="43" t="s">
        <v>61</v>
      </c>
      <c r="D115" s="45">
        <v>22.159999999999997</v>
      </c>
      <c r="E115" s="46">
        <v>30270</v>
      </c>
      <c r="F115" s="46">
        <f t="shared" si="12"/>
        <v>670783</v>
      </c>
    </row>
    <row r="116" spans="1:6" ht="12" customHeight="1" x14ac:dyDescent="0.15">
      <c r="A116" s="43" t="s">
        <v>261</v>
      </c>
      <c r="B116" s="44" t="s">
        <v>262</v>
      </c>
      <c r="C116" s="43" t="s">
        <v>61</v>
      </c>
      <c r="D116" s="45">
        <v>12.33</v>
      </c>
      <c r="E116" s="46">
        <v>19521</v>
      </c>
      <c r="F116" s="46">
        <f t="shared" si="12"/>
        <v>240694</v>
      </c>
    </row>
    <row r="117" spans="1:6" ht="12" customHeight="1" x14ac:dyDescent="0.15">
      <c r="A117" s="43" t="s">
        <v>263</v>
      </c>
      <c r="B117" s="44" t="s">
        <v>264</v>
      </c>
      <c r="C117" s="43" t="s">
        <v>61</v>
      </c>
      <c r="D117" s="45">
        <v>28.5</v>
      </c>
      <c r="E117" s="46">
        <v>17791</v>
      </c>
      <c r="F117" s="46">
        <f t="shared" si="12"/>
        <v>507044</v>
      </c>
    </row>
    <row r="118" spans="1:6" ht="12" customHeight="1" x14ac:dyDescent="0.15">
      <c r="A118" s="43" t="s">
        <v>265</v>
      </c>
      <c r="B118" s="44" t="s">
        <v>171</v>
      </c>
      <c r="C118" s="43" t="s">
        <v>61</v>
      </c>
      <c r="D118" s="45">
        <v>110.99</v>
      </c>
      <c r="E118" s="46">
        <v>3833</v>
      </c>
      <c r="F118" s="46">
        <f t="shared" si="12"/>
        <v>425425</v>
      </c>
    </row>
    <row r="119" spans="1:6" ht="12" customHeight="1" x14ac:dyDescent="0.15">
      <c r="A119" s="43" t="s">
        <v>266</v>
      </c>
      <c r="B119" s="44" t="s">
        <v>177</v>
      </c>
      <c r="C119" s="43" t="s">
        <v>66</v>
      </c>
      <c r="D119" s="45">
        <v>8</v>
      </c>
      <c r="E119" s="46">
        <v>78673</v>
      </c>
      <c r="F119" s="46">
        <f t="shared" si="12"/>
        <v>629384</v>
      </c>
    </row>
    <row r="120" spans="1:6" ht="12" customHeight="1" x14ac:dyDescent="0.15">
      <c r="A120" s="43" t="s">
        <v>267</v>
      </c>
      <c r="B120" s="44" t="s">
        <v>179</v>
      </c>
      <c r="C120" s="43" t="s">
        <v>66</v>
      </c>
      <c r="D120" s="45">
        <v>4</v>
      </c>
      <c r="E120" s="46">
        <v>71876</v>
      </c>
      <c r="F120" s="46">
        <f t="shared" si="12"/>
        <v>287504</v>
      </c>
    </row>
    <row r="121" spans="1:6" ht="12" customHeight="1" x14ac:dyDescent="0.15">
      <c r="A121" s="43" t="s">
        <v>268</v>
      </c>
      <c r="B121" s="44" t="s">
        <v>181</v>
      </c>
      <c r="C121" s="43" t="s">
        <v>66</v>
      </c>
      <c r="D121" s="45">
        <v>11</v>
      </c>
      <c r="E121" s="46">
        <v>65335</v>
      </c>
      <c r="F121" s="46">
        <f t="shared" si="12"/>
        <v>718685</v>
      </c>
    </row>
    <row r="122" spans="1:6" ht="12" customHeight="1" x14ac:dyDescent="0.15">
      <c r="A122" s="43" t="s">
        <v>269</v>
      </c>
      <c r="B122" s="44" t="s">
        <v>183</v>
      </c>
      <c r="C122" s="43" t="s">
        <v>61</v>
      </c>
      <c r="D122" s="65">
        <v>48</v>
      </c>
      <c r="E122" s="46">
        <v>5462</v>
      </c>
      <c r="F122" s="46">
        <f t="shared" si="12"/>
        <v>262176</v>
      </c>
    </row>
    <row r="123" spans="1:6" ht="12" customHeight="1" x14ac:dyDescent="0.15">
      <c r="A123" s="43" t="s">
        <v>269</v>
      </c>
      <c r="B123" s="44" t="s">
        <v>185</v>
      </c>
      <c r="C123" s="43" t="s">
        <v>66</v>
      </c>
      <c r="D123" s="45">
        <v>21</v>
      </c>
      <c r="E123" s="46">
        <v>46871</v>
      </c>
      <c r="F123" s="46">
        <f t="shared" si="12"/>
        <v>984291</v>
      </c>
    </row>
    <row r="124" spans="1:6" ht="12" customHeight="1" x14ac:dyDescent="0.15">
      <c r="A124" s="43" t="s">
        <v>270</v>
      </c>
      <c r="B124" s="44" t="s">
        <v>271</v>
      </c>
      <c r="C124" s="43" t="s">
        <v>66</v>
      </c>
      <c r="D124" s="45">
        <v>8</v>
      </c>
      <c r="E124" s="46">
        <v>60112</v>
      </c>
      <c r="F124" s="46">
        <f t="shared" si="12"/>
        <v>480896</v>
      </c>
    </row>
    <row r="125" spans="1:6" ht="12" customHeight="1" x14ac:dyDescent="0.15">
      <c r="A125" s="43" t="s">
        <v>272</v>
      </c>
      <c r="B125" s="44" t="s">
        <v>273</v>
      </c>
      <c r="C125" s="43" t="s">
        <v>66</v>
      </c>
      <c r="D125" s="45">
        <v>4</v>
      </c>
      <c r="E125" s="46">
        <v>10132</v>
      </c>
      <c r="F125" s="46">
        <f t="shared" si="12"/>
        <v>40528</v>
      </c>
    </row>
    <row r="126" spans="1:6" ht="12" customHeight="1" x14ac:dyDescent="0.15">
      <c r="A126" s="43" t="s">
        <v>274</v>
      </c>
      <c r="B126" s="44" t="s">
        <v>275</v>
      </c>
      <c r="C126" s="43" t="s">
        <v>66</v>
      </c>
      <c r="D126" s="45">
        <v>8</v>
      </c>
      <c r="E126" s="46">
        <v>281870</v>
      </c>
      <c r="F126" s="46">
        <f t="shared" si="12"/>
        <v>2254960</v>
      </c>
    </row>
    <row r="127" spans="1:6" ht="12" customHeight="1" x14ac:dyDescent="0.15">
      <c r="A127" s="43" t="s">
        <v>276</v>
      </c>
      <c r="B127" s="44" t="s">
        <v>277</v>
      </c>
      <c r="C127" s="43" t="s">
        <v>66</v>
      </c>
      <c r="D127" s="45">
        <v>3</v>
      </c>
      <c r="E127" s="46">
        <v>142916</v>
      </c>
      <c r="F127" s="46">
        <f t="shared" si="12"/>
        <v>428748</v>
      </c>
    </row>
    <row r="128" spans="1:6" ht="12" customHeight="1" x14ac:dyDescent="0.15">
      <c r="A128" s="43" t="s">
        <v>278</v>
      </c>
      <c r="B128" s="44" t="s">
        <v>279</v>
      </c>
      <c r="C128" s="43" t="s">
        <v>66</v>
      </c>
      <c r="D128" s="45">
        <v>2</v>
      </c>
      <c r="E128" s="46">
        <v>47602</v>
      </c>
      <c r="F128" s="46">
        <f t="shared" si="12"/>
        <v>95204</v>
      </c>
    </row>
    <row r="129" spans="1:6" ht="12" customHeight="1" x14ac:dyDescent="0.15">
      <c r="A129" s="43" t="s">
        <v>280</v>
      </c>
      <c r="B129" s="44" t="s">
        <v>281</v>
      </c>
      <c r="C129" s="43" t="s">
        <v>66</v>
      </c>
      <c r="D129" s="45">
        <v>8</v>
      </c>
      <c r="E129" s="46">
        <v>174353</v>
      </c>
      <c r="F129" s="46">
        <f t="shared" si="12"/>
        <v>1394824</v>
      </c>
    </row>
    <row r="130" spans="1:6" ht="12" customHeight="1" x14ac:dyDescent="0.15">
      <c r="A130" s="43" t="s">
        <v>282</v>
      </c>
      <c r="B130" s="44" t="s">
        <v>283</v>
      </c>
      <c r="C130" s="43" t="s">
        <v>66</v>
      </c>
      <c r="D130" s="45">
        <v>2</v>
      </c>
      <c r="E130" s="46">
        <v>76413</v>
      </c>
      <c r="F130" s="46">
        <f t="shared" si="12"/>
        <v>152826</v>
      </c>
    </row>
    <row r="131" spans="1:6" ht="12" customHeight="1" x14ac:dyDescent="0.15">
      <c r="A131" s="43" t="s">
        <v>284</v>
      </c>
      <c r="B131" s="44" t="s">
        <v>285</v>
      </c>
      <c r="C131" s="43" t="s">
        <v>66</v>
      </c>
      <c r="D131" s="45">
        <v>4</v>
      </c>
      <c r="E131" s="46">
        <v>85655</v>
      </c>
      <c r="F131" s="46">
        <f t="shared" si="12"/>
        <v>342620</v>
      </c>
    </row>
    <row r="132" spans="1:6" ht="12" customHeight="1" x14ac:dyDescent="0.15">
      <c r="A132" s="43" t="s">
        <v>286</v>
      </c>
      <c r="B132" s="44" t="s">
        <v>287</v>
      </c>
      <c r="C132" s="43" t="s">
        <v>66</v>
      </c>
      <c r="D132" s="45">
        <v>4</v>
      </c>
      <c r="E132" s="46">
        <v>160724</v>
      </c>
      <c r="F132" s="46">
        <f t="shared" si="12"/>
        <v>642896</v>
      </c>
    </row>
    <row r="133" spans="1:6" ht="12" customHeight="1" x14ac:dyDescent="0.15">
      <c r="A133" s="43" t="s">
        <v>288</v>
      </c>
      <c r="B133" s="68" t="s">
        <v>289</v>
      </c>
      <c r="C133" s="43" t="s">
        <v>58</v>
      </c>
      <c r="D133" s="45">
        <v>32.340000000000003</v>
      </c>
      <c r="E133" s="46">
        <v>45500</v>
      </c>
      <c r="F133" s="46">
        <f t="shared" si="12"/>
        <v>1471470</v>
      </c>
    </row>
    <row r="134" spans="1:6" ht="12" customHeight="1" x14ac:dyDescent="0.15">
      <c r="A134" s="43" t="s">
        <v>290</v>
      </c>
      <c r="B134" s="44" t="s">
        <v>291</v>
      </c>
      <c r="C134" s="43" t="s">
        <v>58</v>
      </c>
      <c r="D134" s="45">
        <v>32.340000000000003</v>
      </c>
      <c r="E134" s="46">
        <v>24082</v>
      </c>
      <c r="F134" s="46">
        <f t="shared" si="12"/>
        <v>778812</v>
      </c>
    </row>
    <row r="135" spans="1:6" ht="12" customHeight="1" x14ac:dyDescent="0.15">
      <c r="A135" s="43" t="s">
        <v>292</v>
      </c>
      <c r="B135" s="44" t="s">
        <v>187</v>
      </c>
      <c r="C135" s="43" t="s">
        <v>58</v>
      </c>
      <c r="D135" s="45">
        <v>87.96</v>
      </c>
      <c r="E135" s="46">
        <v>56708</v>
      </c>
      <c r="F135" s="46">
        <f t="shared" si="12"/>
        <v>4988036</v>
      </c>
    </row>
    <row r="136" spans="1:6" ht="12" customHeight="1" x14ac:dyDescent="0.15">
      <c r="A136" s="43" t="s">
        <v>293</v>
      </c>
      <c r="B136" s="44" t="s">
        <v>294</v>
      </c>
      <c r="C136" s="43" t="s">
        <v>58</v>
      </c>
      <c r="D136" s="45">
        <v>33.99</v>
      </c>
      <c r="E136" s="46">
        <v>10435</v>
      </c>
      <c r="F136" s="46">
        <f t="shared" si="12"/>
        <v>354686</v>
      </c>
    </row>
    <row r="137" spans="1:6" ht="12" customHeight="1" x14ac:dyDescent="0.15">
      <c r="A137" s="43" t="s">
        <v>295</v>
      </c>
      <c r="B137" s="44" t="s">
        <v>296</v>
      </c>
      <c r="C137" s="43" t="s">
        <v>66</v>
      </c>
      <c r="D137" s="45">
        <v>10</v>
      </c>
      <c r="E137" s="46">
        <v>1545500</v>
      </c>
      <c r="F137" s="46">
        <f t="shared" si="12"/>
        <v>15455000</v>
      </c>
    </row>
    <row r="138" spans="1:6" ht="12" customHeight="1" x14ac:dyDescent="0.15">
      <c r="A138" s="39" t="s">
        <v>297</v>
      </c>
      <c r="B138" s="40" t="s">
        <v>298</v>
      </c>
      <c r="C138" s="39"/>
      <c r="D138" s="64"/>
      <c r="E138" s="48"/>
      <c r="F138" s="42"/>
    </row>
    <row r="139" spans="1:6" ht="12" customHeight="1" x14ac:dyDescent="0.15">
      <c r="A139" s="43" t="s">
        <v>299</v>
      </c>
      <c r="B139" s="44" t="s">
        <v>300</v>
      </c>
      <c r="C139" s="43" t="s">
        <v>61</v>
      </c>
      <c r="D139" s="45">
        <v>60</v>
      </c>
      <c r="E139" s="46">
        <v>73812</v>
      </c>
      <c r="F139" s="46">
        <f t="shared" ref="F139:F140" si="13">ROUND(D139*E139,0)</f>
        <v>4428720</v>
      </c>
    </row>
    <row r="140" spans="1:6" ht="12" customHeight="1" x14ac:dyDescent="0.15">
      <c r="A140" s="43" t="s">
        <v>301</v>
      </c>
      <c r="B140" s="44" t="s">
        <v>302</v>
      </c>
      <c r="C140" s="43" t="s">
        <v>58</v>
      </c>
      <c r="D140" s="45">
        <v>40</v>
      </c>
      <c r="E140" s="46">
        <v>68066</v>
      </c>
      <c r="F140" s="46">
        <f t="shared" si="13"/>
        <v>2722640</v>
      </c>
    </row>
    <row r="141" spans="1:6" ht="12" customHeight="1" x14ac:dyDescent="0.15">
      <c r="A141" s="39" t="s">
        <v>303</v>
      </c>
      <c r="B141" s="40" t="s">
        <v>304</v>
      </c>
      <c r="C141" s="39"/>
      <c r="D141" s="64"/>
      <c r="E141" s="48"/>
      <c r="F141" s="42"/>
    </row>
    <row r="142" spans="1:6" ht="12" customHeight="1" x14ac:dyDescent="0.15">
      <c r="A142" s="43" t="s">
        <v>305</v>
      </c>
      <c r="B142" s="44" t="s">
        <v>306</v>
      </c>
      <c r="C142" s="43" t="s">
        <v>58</v>
      </c>
      <c r="D142" s="45">
        <v>101</v>
      </c>
      <c r="E142" s="46">
        <v>20265</v>
      </c>
      <c r="F142" s="46">
        <f t="shared" ref="F142:F155" si="14">ROUND(D142*E142,0)</f>
        <v>2046765</v>
      </c>
    </row>
    <row r="143" spans="1:6" ht="12" customHeight="1" x14ac:dyDescent="0.15">
      <c r="A143" s="43" t="s">
        <v>307</v>
      </c>
      <c r="B143" s="44" t="s">
        <v>289</v>
      </c>
      <c r="C143" s="43" t="s">
        <v>58</v>
      </c>
      <c r="D143" s="45">
        <v>101</v>
      </c>
      <c r="E143" s="46">
        <v>45500</v>
      </c>
      <c r="F143" s="46">
        <f t="shared" si="14"/>
        <v>4595500</v>
      </c>
    </row>
    <row r="144" spans="1:6" ht="12" customHeight="1" x14ac:dyDescent="0.15">
      <c r="A144" s="43" t="s">
        <v>308</v>
      </c>
      <c r="B144" s="44" t="s">
        <v>309</v>
      </c>
      <c r="C144" s="43" t="s">
        <v>58</v>
      </c>
      <c r="D144" s="45">
        <v>101</v>
      </c>
      <c r="E144" s="46">
        <v>14019</v>
      </c>
      <c r="F144" s="46">
        <f t="shared" si="14"/>
        <v>1415919</v>
      </c>
    </row>
    <row r="145" spans="1:6" ht="12" customHeight="1" x14ac:dyDescent="0.15">
      <c r="A145" s="43" t="s">
        <v>310</v>
      </c>
      <c r="B145" s="44" t="s">
        <v>311</v>
      </c>
      <c r="C145" s="43" t="s">
        <v>58</v>
      </c>
      <c r="D145" s="45">
        <v>40</v>
      </c>
      <c r="E145" s="46">
        <v>4418</v>
      </c>
      <c r="F145" s="46">
        <f t="shared" si="14"/>
        <v>176720</v>
      </c>
    </row>
    <row r="146" spans="1:6" ht="12" customHeight="1" x14ac:dyDescent="0.15">
      <c r="A146" s="43" t="s">
        <v>312</v>
      </c>
      <c r="B146" s="44" t="s">
        <v>291</v>
      </c>
      <c r="C146" s="43" t="s">
        <v>58</v>
      </c>
      <c r="D146" s="45">
        <v>101</v>
      </c>
      <c r="E146" s="46">
        <v>24082</v>
      </c>
      <c r="F146" s="46">
        <f t="shared" si="14"/>
        <v>2432282</v>
      </c>
    </row>
    <row r="147" spans="1:6" ht="12" customHeight="1" x14ac:dyDescent="0.15">
      <c r="A147" s="43" t="s">
        <v>313</v>
      </c>
      <c r="B147" s="44" t="s">
        <v>314</v>
      </c>
      <c r="C147" s="43" t="s">
        <v>58</v>
      </c>
      <c r="D147" s="45">
        <v>101</v>
      </c>
      <c r="E147" s="46">
        <v>91229</v>
      </c>
      <c r="F147" s="46">
        <f t="shared" si="14"/>
        <v>9214129</v>
      </c>
    </row>
    <row r="148" spans="1:6" ht="12" customHeight="1" x14ac:dyDescent="0.15">
      <c r="A148" s="43" t="s">
        <v>315</v>
      </c>
      <c r="B148" s="44" t="s">
        <v>316</v>
      </c>
      <c r="C148" s="43" t="s">
        <v>58</v>
      </c>
      <c r="D148" s="45">
        <v>40</v>
      </c>
      <c r="E148" s="46">
        <v>17685</v>
      </c>
      <c r="F148" s="46">
        <f t="shared" si="14"/>
        <v>707400</v>
      </c>
    </row>
    <row r="149" spans="1:6" ht="12" customHeight="1" x14ac:dyDescent="0.15">
      <c r="A149" s="43" t="s">
        <v>317</v>
      </c>
      <c r="B149" s="44" t="s">
        <v>318</v>
      </c>
      <c r="C149" s="43" t="s">
        <v>66</v>
      </c>
      <c r="D149" s="45">
        <v>20</v>
      </c>
      <c r="E149" s="46">
        <v>1739</v>
      </c>
      <c r="F149" s="46">
        <f t="shared" si="14"/>
        <v>34780</v>
      </c>
    </row>
    <row r="150" spans="1:6" ht="12" customHeight="1" x14ac:dyDescent="0.15">
      <c r="A150" s="43" t="s">
        <v>319</v>
      </c>
      <c r="B150" s="44" t="s">
        <v>320</v>
      </c>
      <c r="C150" s="43" t="s">
        <v>61</v>
      </c>
      <c r="D150" s="45">
        <v>80</v>
      </c>
      <c r="E150" s="46">
        <v>314</v>
      </c>
      <c r="F150" s="46">
        <f t="shared" si="14"/>
        <v>25120</v>
      </c>
    </row>
    <row r="151" spans="1:6" ht="12" customHeight="1" x14ac:dyDescent="0.15">
      <c r="A151" s="43" t="s">
        <v>321</v>
      </c>
      <c r="B151" s="44" t="s">
        <v>322</v>
      </c>
      <c r="C151" s="43" t="s">
        <v>61</v>
      </c>
      <c r="D151" s="45">
        <v>40</v>
      </c>
      <c r="E151" s="46">
        <v>1763</v>
      </c>
      <c r="F151" s="46">
        <f t="shared" si="14"/>
        <v>70520</v>
      </c>
    </row>
    <row r="152" spans="1:6" ht="12" customHeight="1" x14ac:dyDescent="0.15">
      <c r="A152" s="43" t="s">
        <v>323</v>
      </c>
      <c r="B152" s="44" t="s">
        <v>324</v>
      </c>
      <c r="C152" s="43" t="s">
        <v>61</v>
      </c>
      <c r="D152" s="45">
        <v>40</v>
      </c>
      <c r="E152" s="46">
        <v>3833</v>
      </c>
      <c r="F152" s="46">
        <f t="shared" si="14"/>
        <v>153320</v>
      </c>
    </row>
    <row r="153" spans="1:6" ht="12" customHeight="1" x14ac:dyDescent="0.15">
      <c r="A153" s="43" t="s">
        <v>325</v>
      </c>
      <c r="B153" s="44" t="s">
        <v>326</v>
      </c>
      <c r="C153" s="43" t="s">
        <v>66</v>
      </c>
      <c r="D153" s="45">
        <v>18</v>
      </c>
      <c r="E153" s="46">
        <v>76413</v>
      </c>
      <c r="F153" s="46">
        <f t="shared" si="14"/>
        <v>1375434</v>
      </c>
    </row>
    <row r="154" spans="1:6" ht="12" customHeight="1" x14ac:dyDescent="0.15">
      <c r="A154" s="43" t="s">
        <v>327</v>
      </c>
      <c r="B154" s="44" t="s">
        <v>328</v>
      </c>
      <c r="C154" s="43" t="s">
        <v>58</v>
      </c>
      <c r="D154" s="45">
        <v>76</v>
      </c>
      <c r="E154" s="46">
        <v>10435</v>
      </c>
      <c r="F154" s="46">
        <f t="shared" si="14"/>
        <v>793060</v>
      </c>
    </row>
    <row r="155" spans="1:6" ht="12" customHeight="1" x14ac:dyDescent="0.15">
      <c r="A155" s="43" t="s">
        <v>329</v>
      </c>
      <c r="B155" s="44" t="s">
        <v>330</v>
      </c>
      <c r="C155" s="43" t="s">
        <v>331</v>
      </c>
      <c r="D155" s="45">
        <v>1</v>
      </c>
      <c r="E155" s="46">
        <v>120000</v>
      </c>
      <c r="F155" s="46">
        <f t="shared" si="14"/>
        <v>120000</v>
      </c>
    </row>
    <row r="156" spans="1:6" ht="12" customHeight="1" x14ac:dyDescent="0.15">
      <c r="A156" s="39" t="s">
        <v>332</v>
      </c>
      <c r="B156" s="40" t="s">
        <v>333</v>
      </c>
      <c r="C156" s="39"/>
      <c r="D156" s="64"/>
      <c r="E156" s="48"/>
      <c r="F156" s="42"/>
    </row>
    <row r="157" spans="1:6" ht="12" customHeight="1" x14ac:dyDescent="0.15">
      <c r="A157" s="43" t="s">
        <v>334</v>
      </c>
      <c r="B157" s="44" t="s">
        <v>306</v>
      </c>
      <c r="C157" s="43" t="s">
        <v>58</v>
      </c>
      <c r="D157" s="45">
        <v>23</v>
      </c>
      <c r="E157" s="46">
        <v>20265</v>
      </c>
      <c r="F157" s="46">
        <f t="shared" ref="F157:F173" si="15">ROUND(D157*E157,0)</f>
        <v>466095</v>
      </c>
    </row>
    <row r="158" spans="1:6" ht="12" customHeight="1" x14ac:dyDescent="0.15">
      <c r="A158" s="43" t="s">
        <v>335</v>
      </c>
      <c r="B158" s="44" t="s">
        <v>289</v>
      </c>
      <c r="C158" s="43" t="s">
        <v>58</v>
      </c>
      <c r="D158" s="45">
        <v>23</v>
      </c>
      <c r="E158" s="46">
        <v>45500</v>
      </c>
      <c r="F158" s="46">
        <f t="shared" si="15"/>
        <v>1046500</v>
      </c>
    </row>
    <row r="159" spans="1:6" ht="12" customHeight="1" x14ac:dyDescent="0.15">
      <c r="A159" s="43" t="s">
        <v>336</v>
      </c>
      <c r="B159" s="44" t="s">
        <v>309</v>
      </c>
      <c r="C159" s="43" t="s">
        <v>58</v>
      </c>
      <c r="D159" s="45">
        <v>23</v>
      </c>
      <c r="E159" s="46">
        <v>14019</v>
      </c>
      <c r="F159" s="46">
        <f t="shared" si="15"/>
        <v>322437</v>
      </c>
    </row>
    <row r="160" spans="1:6" ht="12" customHeight="1" x14ac:dyDescent="0.15">
      <c r="A160" s="43" t="s">
        <v>337</v>
      </c>
      <c r="B160" s="44" t="s">
        <v>311</v>
      </c>
      <c r="C160" s="43" t="s">
        <v>58</v>
      </c>
      <c r="D160" s="45">
        <v>20</v>
      </c>
      <c r="E160" s="46">
        <v>4418</v>
      </c>
      <c r="F160" s="46">
        <f t="shared" si="15"/>
        <v>88360</v>
      </c>
    </row>
    <row r="161" spans="1:6" ht="12" customHeight="1" x14ac:dyDescent="0.15">
      <c r="A161" s="43" t="s">
        <v>338</v>
      </c>
      <c r="B161" s="44" t="s">
        <v>291</v>
      </c>
      <c r="C161" s="43" t="s">
        <v>58</v>
      </c>
      <c r="D161" s="45">
        <v>23</v>
      </c>
      <c r="E161" s="46">
        <v>24082</v>
      </c>
      <c r="F161" s="46">
        <f t="shared" si="15"/>
        <v>553886</v>
      </c>
    </row>
    <row r="162" spans="1:6" ht="12" customHeight="1" x14ac:dyDescent="0.15">
      <c r="A162" s="43" t="s">
        <v>339</v>
      </c>
      <c r="B162" s="44" t="s">
        <v>314</v>
      </c>
      <c r="C162" s="43" t="s">
        <v>58</v>
      </c>
      <c r="D162" s="45">
        <v>23</v>
      </c>
      <c r="E162" s="46">
        <v>91229</v>
      </c>
      <c r="F162" s="46">
        <f t="shared" si="15"/>
        <v>2098267</v>
      </c>
    </row>
    <row r="163" spans="1:6" ht="12" customHeight="1" x14ac:dyDescent="0.15">
      <c r="A163" s="43" t="s">
        <v>340</v>
      </c>
      <c r="B163" s="44" t="s">
        <v>316</v>
      </c>
      <c r="C163" s="43" t="s">
        <v>58</v>
      </c>
      <c r="D163" s="45">
        <v>20</v>
      </c>
      <c r="E163" s="46">
        <v>17685</v>
      </c>
      <c r="F163" s="46">
        <f t="shared" si="15"/>
        <v>353700</v>
      </c>
    </row>
    <row r="164" spans="1:6" ht="12" customHeight="1" x14ac:dyDescent="0.15">
      <c r="A164" s="43" t="s">
        <v>341</v>
      </c>
      <c r="B164" s="44" t="s">
        <v>342</v>
      </c>
      <c r="C164" s="43" t="s">
        <v>66</v>
      </c>
      <c r="D164" s="45">
        <v>2</v>
      </c>
      <c r="E164" s="46">
        <v>3261</v>
      </c>
      <c r="F164" s="46">
        <f t="shared" si="15"/>
        <v>6522</v>
      </c>
    </row>
    <row r="165" spans="1:6" ht="12" customHeight="1" x14ac:dyDescent="0.15">
      <c r="A165" s="43" t="s">
        <v>343</v>
      </c>
      <c r="B165" s="44" t="s">
        <v>318</v>
      </c>
      <c r="C165" s="43" t="s">
        <v>66</v>
      </c>
      <c r="D165" s="45">
        <v>5</v>
      </c>
      <c r="E165" s="46">
        <v>1739</v>
      </c>
      <c r="F165" s="46">
        <f t="shared" si="15"/>
        <v>8695</v>
      </c>
    </row>
    <row r="166" spans="1:6" ht="12" customHeight="1" x14ac:dyDescent="0.15">
      <c r="A166" s="43" t="s">
        <v>344</v>
      </c>
      <c r="B166" s="44" t="s">
        <v>320</v>
      </c>
      <c r="C166" s="43" t="s">
        <v>61</v>
      </c>
      <c r="D166" s="45">
        <v>40</v>
      </c>
      <c r="E166" s="46">
        <v>314</v>
      </c>
      <c r="F166" s="46">
        <f t="shared" si="15"/>
        <v>12560</v>
      </c>
    </row>
    <row r="167" spans="1:6" ht="12" customHeight="1" x14ac:dyDescent="0.15">
      <c r="A167" s="43" t="s">
        <v>345</v>
      </c>
      <c r="B167" s="44" t="s">
        <v>322</v>
      </c>
      <c r="C167" s="43" t="s">
        <v>61</v>
      </c>
      <c r="D167" s="45">
        <v>20</v>
      </c>
      <c r="E167" s="46">
        <v>1763</v>
      </c>
      <c r="F167" s="46">
        <f t="shared" si="15"/>
        <v>35260</v>
      </c>
    </row>
    <row r="168" spans="1:6" ht="12" customHeight="1" x14ac:dyDescent="0.15">
      <c r="A168" s="43" t="s">
        <v>346</v>
      </c>
      <c r="B168" s="44" t="s">
        <v>324</v>
      </c>
      <c r="C168" s="43" t="s">
        <v>61</v>
      </c>
      <c r="D168" s="45">
        <v>20</v>
      </c>
      <c r="E168" s="46">
        <v>3833</v>
      </c>
      <c r="F168" s="46">
        <f t="shared" si="15"/>
        <v>76660</v>
      </c>
    </row>
    <row r="169" spans="1:6" ht="12" customHeight="1" x14ac:dyDescent="0.15">
      <c r="A169" s="43" t="s">
        <v>347</v>
      </c>
      <c r="B169" s="44" t="s">
        <v>348</v>
      </c>
      <c r="C169" s="43" t="s">
        <v>66</v>
      </c>
      <c r="D169" s="45">
        <v>6</v>
      </c>
      <c r="E169" s="46">
        <v>76413</v>
      </c>
      <c r="F169" s="46">
        <f t="shared" si="15"/>
        <v>458478</v>
      </c>
    </row>
    <row r="170" spans="1:6" ht="12" customHeight="1" x14ac:dyDescent="0.15">
      <c r="A170" s="43" t="s">
        <v>347</v>
      </c>
      <c r="B170" s="44" t="s">
        <v>349</v>
      </c>
      <c r="C170" s="43" t="s">
        <v>66</v>
      </c>
      <c r="D170" s="45">
        <v>2</v>
      </c>
      <c r="E170" s="46">
        <v>85655</v>
      </c>
      <c r="F170" s="46">
        <f t="shared" si="15"/>
        <v>171310</v>
      </c>
    </row>
    <row r="171" spans="1:6" ht="12" customHeight="1" x14ac:dyDescent="0.15">
      <c r="A171" s="43" t="s">
        <v>350</v>
      </c>
      <c r="B171" s="44" t="s">
        <v>287</v>
      </c>
      <c r="C171" s="43" t="s">
        <v>66</v>
      </c>
      <c r="D171" s="45">
        <v>2</v>
      </c>
      <c r="E171" s="46">
        <v>160724</v>
      </c>
      <c r="F171" s="46">
        <f t="shared" si="15"/>
        <v>321448</v>
      </c>
    </row>
    <row r="172" spans="1:6" ht="12" customHeight="1" x14ac:dyDescent="0.15">
      <c r="A172" s="43" t="s">
        <v>351</v>
      </c>
      <c r="B172" s="44" t="s">
        <v>328</v>
      </c>
      <c r="C172" s="43" t="s">
        <v>58</v>
      </c>
      <c r="D172" s="45">
        <v>41</v>
      </c>
      <c r="E172" s="46">
        <v>10435</v>
      </c>
      <c r="F172" s="46">
        <f t="shared" si="15"/>
        <v>427835</v>
      </c>
    </row>
    <row r="173" spans="1:6" ht="12" customHeight="1" x14ac:dyDescent="0.15">
      <c r="A173" s="43" t="s">
        <v>352</v>
      </c>
      <c r="B173" s="44" t="s">
        <v>330</v>
      </c>
      <c r="C173" s="43" t="s">
        <v>331</v>
      </c>
      <c r="D173" s="45">
        <v>1</v>
      </c>
      <c r="E173" s="46">
        <v>120000</v>
      </c>
      <c r="F173" s="46">
        <f t="shared" si="15"/>
        <v>120000</v>
      </c>
    </row>
    <row r="174" spans="1:6" ht="12" customHeight="1" x14ac:dyDescent="0.15">
      <c r="A174" s="39" t="s">
        <v>353</v>
      </c>
      <c r="B174" s="40" t="s">
        <v>354</v>
      </c>
      <c r="C174" s="39"/>
      <c r="D174" s="64"/>
      <c r="E174" s="48"/>
      <c r="F174" s="42"/>
    </row>
    <row r="175" spans="1:6" ht="12" customHeight="1" x14ac:dyDescent="0.15">
      <c r="A175" s="43" t="s">
        <v>355</v>
      </c>
      <c r="B175" s="44" t="s">
        <v>306</v>
      </c>
      <c r="C175" s="43" t="s">
        <v>58</v>
      </c>
      <c r="D175" s="45">
        <v>23</v>
      </c>
      <c r="E175" s="46">
        <v>20265</v>
      </c>
      <c r="F175" s="46">
        <f t="shared" ref="F175:F191" si="16">ROUND(D175*E175,0)</f>
        <v>466095</v>
      </c>
    </row>
    <row r="176" spans="1:6" ht="12" customHeight="1" x14ac:dyDescent="0.15">
      <c r="A176" s="43" t="s">
        <v>356</v>
      </c>
      <c r="B176" s="44" t="s">
        <v>289</v>
      </c>
      <c r="C176" s="43" t="s">
        <v>58</v>
      </c>
      <c r="D176" s="45">
        <v>23</v>
      </c>
      <c r="E176" s="46">
        <v>45500</v>
      </c>
      <c r="F176" s="46">
        <f t="shared" si="16"/>
        <v>1046500</v>
      </c>
    </row>
    <row r="177" spans="1:6" ht="12" customHeight="1" x14ac:dyDescent="0.15">
      <c r="A177" s="43" t="s">
        <v>357</v>
      </c>
      <c r="B177" s="44" t="s">
        <v>309</v>
      </c>
      <c r="C177" s="43" t="s">
        <v>58</v>
      </c>
      <c r="D177" s="45">
        <v>23</v>
      </c>
      <c r="E177" s="46">
        <v>14019</v>
      </c>
      <c r="F177" s="46">
        <f t="shared" si="16"/>
        <v>322437</v>
      </c>
    </row>
    <row r="178" spans="1:6" ht="12" customHeight="1" x14ac:dyDescent="0.15">
      <c r="A178" s="43" t="s">
        <v>358</v>
      </c>
      <c r="B178" s="44" t="s">
        <v>311</v>
      </c>
      <c r="C178" s="43" t="s">
        <v>58</v>
      </c>
      <c r="D178" s="45">
        <v>20</v>
      </c>
      <c r="E178" s="46">
        <v>4418</v>
      </c>
      <c r="F178" s="46">
        <f t="shared" si="16"/>
        <v>88360</v>
      </c>
    </row>
    <row r="179" spans="1:6" ht="12" customHeight="1" x14ac:dyDescent="0.15">
      <c r="A179" s="43" t="s">
        <v>359</v>
      </c>
      <c r="B179" s="44" t="s">
        <v>291</v>
      </c>
      <c r="C179" s="43" t="s">
        <v>58</v>
      </c>
      <c r="D179" s="45">
        <v>23</v>
      </c>
      <c r="E179" s="46">
        <v>24082</v>
      </c>
      <c r="F179" s="46">
        <f t="shared" si="16"/>
        <v>553886</v>
      </c>
    </row>
    <row r="180" spans="1:6" ht="12" customHeight="1" x14ac:dyDescent="0.15">
      <c r="A180" s="43" t="s">
        <v>360</v>
      </c>
      <c r="B180" s="44" t="s">
        <v>314</v>
      </c>
      <c r="C180" s="43" t="s">
        <v>58</v>
      </c>
      <c r="D180" s="45">
        <v>23</v>
      </c>
      <c r="E180" s="46">
        <v>91229</v>
      </c>
      <c r="F180" s="46">
        <f t="shared" si="16"/>
        <v>2098267</v>
      </c>
    </row>
    <row r="181" spans="1:6" ht="12" customHeight="1" x14ac:dyDescent="0.15">
      <c r="A181" s="43" t="s">
        <v>361</v>
      </c>
      <c r="B181" s="44" t="s">
        <v>316</v>
      </c>
      <c r="C181" s="43" t="s">
        <v>58</v>
      </c>
      <c r="D181" s="45">
        <v>20</v>
      </c>
      <c r="E181" s="46">
        <v>17685</v>
      </c>
      <c r="F181" s="46">
        <f t="shared" si="16"/>
        <v>353700</v>
      </c>
    </row>
    <row r="182" spans="1:6" ht="12" customHeight="1" x14ac:dyDescent="0.15">
      <c r="A182" s="43" t="s">
        <v>362</v>
      </c>
      <c r="B182" s="44" t="s">
        <v>342</v>
      </c>
      <c r="C182" s="43" t="s">
        <v>66</v>
      </c>
      <c r="D182" s="45">
        <v>2</v>
      </c>
      <c r="E182" s="46">
        <v>3261</v>
      </c>
      <c r="F182" s="46">
        <f t="shared" si="16"/>
        <v>6522</v>
      </c>
    </row>
    <row r="183" spans="1:6" ht="12" customHeight="1" x14ac:dyDescent="0.15">
      <c r="A183" s="43" t="s">
        <v>363</v>
      </c>
      <c r="B183" s="44" t="s">
        <v>318</v>
      </c>
      <c r="C183" s="43" t="s">
        <v>66</v>
      </c>
      <c r="D183" s="45">
        <v>5</v>
      </c>
      <c r="E183" s="46">
        <v>1739</v>
      </c>
      <c r="F183" s="46">
        <f t="shared" si="16"/>
        <v>8695</v>
      </c>
    </row>
    <row r="184" spans="1:6" ht="12" customHeight="1" x14ac:dyDescent="0.15">
      <c r="A184" s="43" t="s">
        <v>364</v>
      </c>
      <c r="B184" s="44" t="s">
        <v>320</v>
      </c>
      <c r="C184" s="43" t="s">
        <v>61</v>
      </c>
      <c r="D184" s="45">
        <v>40</v>
      </c>
      <c r="E184" s="46">
        <v>314</v>
      </c>
      <c r="F184" s="46">
        <f t="shared" si="16"/>
        <v>12560</v>
      </c>
    </row>
    <row r="185" spans="1:6" ht="12" customHeight="1" x14ac:dyDescent="0.15">
      <c r="A185" s="43" t="s">
        <v>365</v>
      </c>
      <c r="B185" s="44" t="s">
        <v>322</v>
      </c>
      <c r="C185" s="43" t="s">
        <v>61</v>
      </c>
      <c r="D185" s="45">
        <v>20</v>
      </c>
      <c r="E185" s="46">
        <v>1763</v>
      </c>
      <c r="F185" s="46">
        <f t="shared" si="16"/>
        <v>35260</v>
      </c>
    </row>
    <row r="186" spans="1:6" ht="12" customHeight="1" x14ac:dyDescent="0.15">
      <c r="A186" s="43" t="s">
        <v>366</v>
      </c>
      <c r="B186" s="44" t="s">
        <v>324</v>
      </c>
      <c r="C186" s="43" t="s">
        <v>61</v>
      </c>
      <c r="D186" s="45">
        <v>20</v>
      </c>
      <c r="E186" s="46">
        <v>3833</v>
      </c>
      <c r="F186" s="46">
        <f t="shared" si="16"/>
        <v>76660</v>
      </c>
    </row>
    <row r="187" spans="1:6" ht="12" customHeight="1" x14ac:dyDescent="0.15">
      <c r="A187" s="43" t="s">
        <v>367</v>
      </c>
      <c r="B187" s="44" t="s">
        <v>348</v>
      </c>
      <c r="C187" s="43" t="s">
        <v>66</v>
      </c>
      <c r="D187" s="45">
        <v>6</v>
      </c>
      <c r="E187" s="46">
        <v>76413</v>
      </c>
      <c r="F187" s="46">
        <f t="shared" si="16"/>
        <v>458478</v>
      </c>
    </row>
    <row r="188" spans="1:6" ht="12" customHeight="1" x14ac:dyDescent="0.15">
      <c r="A188" s="43" t="s">
        <v>368</v>
      </c>
      <c r="B188" s="44" t="s">
        <v>349</v>
      </c>
      <c r="C188" s="43" t="s">
        <v>66</v>
      </c>
      <c r="D188" s="45">
        <v>2</v>
      </c>
      <c r="E188" s="46">
        <v>85655</v>
      </c>
      <c r="F188" s="46">
        <f t="shared" si="16"/>
        <v>171310</v>
      </c>
    </row>
    <row r="189" spans="1:6" ht="12" customHeight="1" x14ac:dyDescent="0.15">
      <c r="A189" s="43" t="s">
        <v>369</v>
      </c>
      <c r="B189" s="44" t="s">
        <v>287</v>
      </c>
      <c r="C189" s="43" t="s">
        <v>66</v>
      </c>
      <c r="D189" s="45">
        <v>2</v>
      </c>
      <c r="E189" s="46">
        <v>160724</v>
      </c>
      <c r="F189" s="46">
        <f t="shared" si="16"/>
        <v>321448</v>
      </c>
    </row>
    <row r="190" spans="1:6" ht="12" customHeight="1" x14ac:dyDescent="0.15">
      <c r="A190" s="43" t="s">
        <v>370</v>
      </c>
      <c r="B190" s="44" t="s">
        <v>328</v>
      </c>
      <c r="C190" s="43" t="s">
        <v>58</v>
      </c>
      <c r="D190" s="45">
        <v>41</v>
      </c>
      <c r="E190" s="46">
        <v>10435</v>
      </c>
      <c r="F190" s="46">
        <f t="shared" si="16"/>
        <v>427835</v>
      </c>
    </row>
    <row r="191" spans="1:6" ht="12" customHeight="1" x14ac:dyDescent="0.15">
      <c r="A191" s="43" t="s">
        <v>371</v>
      </c>
      <c r="B191" s="44" t="s">
        <v>330</v>
      </c>
      <c r="C191" s="43" t="s">
        <v>331</v>
      </c>
      <c r="D191" s="45">
        <v>1</v>
      </c>
      <c r="E191" s="46">
        <v>120000</v>
      </c>
      <c r="F191" s="46">
        <f t="shared" si="16"/>
        <v>120000</v>
      </c>
    </row>
    <row r="192" spans="1:6" ht="12" customHeight="1" x14ac:dyDescent="0.15">
      <c r="A192" s="39" t="s">
        <v>372</v>
      </c>
      <c r="B192" s="40" t="s">
        <v>373</v>
      </c>
      <c r="C192" s="39"/>
      <c r="D192" s="64"/>
      <c r="E192" s="48"/>
      <c r="F192" s="42"/>
    </row>
    <row r="193" spans="1:6" ht="12" customHeight="1" x14ac:dyDescent="0.15">
      <c r="A193" s="43" t="s">
        <v>374</v>
      </c>
      <c r="B193" s="44" t="s">
        <v>306</v>
      </c>
      <c r="C193" s="43" t="s">
        <v>58</v>
      </c>
      <c r="D193" s="45">
        <v>23</v>
      </c>
      <c r="E193" s="46">
        <v>20265</v>
      </c>
      <c r="F193" s="46">
        <f t="shared" ref="F193:F209" si="17">ROUND(D193*E193,0)</f>
        <v>466095</v>
      </c>
    </row>
    <row r="194" spans="1:6" ht="12" customHeight="1" x14ac:dyDescent="0.15">
      <c r="A194" s="43" t="s">
        <v>375</v>
      </c>
      <c r="B194" s="44" t="s">
        <v>289</v>
      </c>
      <c r="C194" s="43" t="s">
        <v>58</v>
      </c>
      <c r="D194" s="45">
        <v>23</v>
      </c>
      <c r="E194" s="46">
        <v>45500</v>
      </c>
      <c r="F194" s="46">
        <f t="shared" si="17"/>
        <v>1046500</v>
      </c>
    </row>
    <row r="195" spans="1:6" ht="12" customHeight="1" x14ac:dyDescent="0.15">
      <c r="A195" s="43" t="s">
        <v>376</v>
      </c>
      <c r="B195" s="44" t="s">
        <v>309</v>
      </c>
      <c r="C195" s="43" t="s">
        <v>58</v>
      </c>
      <c r="D195" s="45">
        <v>23</v>
      </c>
      <c r="E195" s="46">
        <v>14019</v>
      </c>
      <c r="F195" s="46">
        <f t="shared" si="17"/>
        <v>322437</v>
      </c>
    </row>
    <row r="196" spans="1:6" ht="12" customHeight="1" x14ac:dyDescent="0.15">
      <c r="A196" s="43" t="s">
        <v>377</v>
      </c>
      <c r="B196" s="44" t="s">
        <v>311</v>
      </c>
      <c r="C196" s="43" t="s">
        <v>58</v>
      </c>
      <c r="D196" s="45">
        <v>20</v>
      </c>
      <c r="E196" s="46">
        <v>4418</v>
      </c>
      <c r="F196" s="46">
        <f t="shared" si="17"/>
        <v>88360</v>
      </c>
    </row>
    <row r="197" spans="1:6" ht="12" customHeight="1" x14ac:dyDescent="0.15">
      <c r="A197" s="43" t="s">
        <v>378</v>
      </c>
      <c r="B197" s="44" t="s">
        <v>291</v>
      </c>
      <c r="C197" s="43" t="s">
        <v>58</v>
      </c>
      <c r="D197" s="45">
        <v>23</v>
      </c>
      <c r="E197" s="46">
        <v>24082</v>
      </c>
      <c r="F197" s="46">
        <f t="shared" si="17"/>
        <v>553886</v>
      </c>
    </row>
    <row r="198" spans="1:6" ht="12" customHeight="1" x14ac:dyDescent="0.15">
      <c r="A198" s="43" t="s">
        <v>379</v>
      </c>
      <c r="B198" s="44" t="s">
        <v>314</v>
      </c>
      <c r="C198" s="43" t="s">
        <v>58</v>
      </c>
      <c r="D198" s="45">
        <v>23</v>
      </c>
      <c r="E198" s="46">
        <v>91229</v>
      </c>
      <c r="F198" s="46">
        <f t="shared" si="17"/>
        <v>2098267</v>
      </c>
    </row>
    <row r="199" spans="1:6" ht="12" customHeight="1" x14ac:dyDescent="0.15">
      <c r="A199" s="43" t="s">
        <v>380</v>
      </c>
      <c r="B199" s="44" t="s">
        <v>316</v>
      </c>
      <c r="C199" s="43" t="s">
        <v>58</v>
      </c>
      <c r="D199" s="45">
        <v>20</v>
      </c>
      <c r="E199" s="46">
        <v>17685</v>
      </c>
      <c r="F199" s="46">
        <f t="shared" si="17"/>
        <v>353700</v>
      </c>
    </row>
    <row r="200" spans="1:6" ht="12" customHeight="1" x14ac:dyDescent="0.15">
      <c r="A200" s="43" t="s">
        <v>381</v>
      </c>
      <c r="B200" s="44" t="s">
        <v>342</v>
      </c>
      <c r="C200" s="43" t="s">
        <v>66</v>
      </c>
      <c r="D200" s="45">
        <v>2</v>
      </c>
      <c r="E200" s="46">
        <v>3261</v>
      </c>
      <c r="F200" s="46">
        <f t="shared" si="17"/>
        <v>6522</v>
      </c>
    </row>
    <row r="201" spans="1:6" ht="12" customHeight="1" x14ac:dyDescent="0.15">
      <c r="A201" s="43" t="s">
        <v>382</v>
      </c>
      <c r="B201" s="44" t="s">
        <v>318</v>
      </c>
      <c r="C201" s="43" t="s">
        <v>66</v>
      </c>
      <c r="D201" s="45">
        <v>5</v>
      </c>
      <c r="E201" s="46">
        <v>1739</v>
      </c>
      <c r="F201" s="46">
        <f t="shared" si="17"/>
        <v>8695</v>
      </c>
    </row>
    <row r="202" spans="1:6" ht="12" customHeight="1" x14ac:dyDescent="0.15">
      <c r="A202" s="43" t="s">
        <v>383</v>
      </c>
      <c r="B202" s="44" t="s">
        <v>320</v>
      </c>
      <c r="C202" s="43" t="s">
        <v>61</v>
      </c>
      <c r="D202" s="45">
        <v>40</v>
      </c>
      <c r="E202" s="46">
        <v>314</v>
      </c>
      <c r="F202" s="46">
        <f t="shared" si="17"/>
        <v>12560</v>
      </c>
    </row>
    <row r="203" spans="1:6" ht="12" customHeight="1" x14ac:dyDescent="0.15">
      <c r="A203" s="43" t="s">
        <v>384</v>
      </c>
      <c r="B203" s="44" t="s">
        <v>322</v>
      </c>
      <c r="C203" s="43" t="s">
        <v>61</v>
      </c>
      <c r="D203" s="45">
        <v>20</v>
      </c>
      <c r="E203" s="46">
        <v>1763</v>
      </c>
      <c r="F203" s="46">
        <f t="shared" si="17"/>
        <v>35260</v>
      </c>
    </row>
    <row r="204" spans="1:6" ht="12" customHeight="1" x14ac:dyDescent="0.15">
      <c r="A204" s="43" t="s">
        <v>385</v>
      </c>
      <c r="B204" s="44" t="s">
        <v>324</v>
      </c>
      <c r="C204" s="43" t="s">
        <v>61</v>
      </c>
      <c r="D204" s="45">
        <v>20</v>
      </c>
      <c r="E204" s="46">
        <v>3833</v>
      </c>
      <c r="F204" s="46">
        <f t="shared" si="17"/>
        <v>76660</v>
      </c>
    </row>
    <row r="205" spans="1:6" ht="12" customHeight="1" x14ac:dyDescent="0.15">
      <c r="A205" s="43" t="s">
        <v>386</v>
      </c>
      <c r="B205" s="44" t="s">
        <v>348</v>
      </c>
      <c r="C205" s="43" t="s">
        <v>66</v>
      </c>
      <c r="D205" s="45">
        <v>6</v>
      </c>
      <c r="E205" s="46">
        <v>76413</v>
      </c>
      <c r="F205" s="46">
        <f t="shared" si="17"/>
        <v>458478</v>
      </c>
    </row>
    <row r="206" spans="1:6" ht="12" customHeight="1" x14ac:dyDescent="0.15">
      <c r="A206" s="43" t="s">
        <v>387</v>
      </c>
      <c r="B206" s="44" t="s">
        <v>349</v>
      </c>
      <c r="C206" s="43" t="s">
        <v>66</v>
      </c>
      <c r="D206" s="45">
        <v>2</v>
      </c>
      <c r="E206" s="46">
        <v>85655</v>
      </c>
      <c r="F206" s="46">
        <f t="shared" si="17"/>
        <v>171310</v>
      </c>
    </row>
    <row r="207" spans="1:6" ht="12" customHeight="1" x14ac:dyDescent="0.15">
      <c r="A207" s="43" t="s">
        <v>388</v>
      </c>
      <c r="B207" s="44" t="s">
        <v>287</v>
      </c>
      <c r="C207" s="43" t="s">
        <v>66</v>
      </c>
      <c r="D207" s="45">
        <v>2</v>
      </c>
      <c r="E207" s="46">
        <v>160724</v>
      </c>
      <c r="F207" s="46">
        <f t="shared" si="17"/>
        <v>321448</v>
      </c>
    </row>
    <row r="208" spans="1:6" ht="12" customHeight="1" x14ac:dyDescent="0.15">
      <c r="A208" s="43" t="s">
        <v>389</v>
      </c>
      <c r="B208" s="44" t="s">
        <v>328</v>
      </c>
      <c r="C208" s="43" t="s">
        <v>58</v>
      </c>
      <c r="D208" s="45">
        <v>41</v>
      </c>
      <c r="E208" s="46">
        <v>10435</v>
      </c>
      <c r="F208" s="46">
        <f t="shared" si="17"/>
        <v>427835</v>
      </c>
    </row>
    <row r="209" spans="1:6" ht="12" customHeight="1" x14ac:dyDescent="0.15">
      <c r="A209" s="43" t="s">
        <v>390</v>
      </c>
      <c r="B209" s="44" t="s">
        <v>330</v>
      </c>
      <c r="C209" s="43" t="s">
        <v>331</v>
      </c>
      <c r="D209" s="45">
        <v>1</v>
      </c>
      <c r="E209" s="46">
        <v>120000</v>
      </c>
      <c r="F209" s="46">
        <f t="shared" si="17"/>
        <v>120000</v>
      </c>
    </row>
    <row r="210" spans="1:6" ht="12" customHeight="1" x14ac:dyDescent="0.15">
      <c r="A210" s="39" t="s">
        <v>391</v>
      </c>
      <c r="B210" s="40" t="s">
        <v>392</v>
      </c>
      <c r="C210" s="39"/>
      <c r="D210" s="64"/>
      <c r="E210" s="48"/>
      <c r="F210" s="42"/>
    </row>
    <row r="211" spans="1:6" ht="12" customHeight="1" x14ac:dyDescent="0.15">
      <c r="A211" s="43" t="s">
        <v>393</v>
      </c>
      <c r="B211" s="44" t="s">
        <v>394</v>
      </c>
      <c r="C211" s="43" t="s">
        <v>58</v>
      </c>
      <c r="D211" s="45">
        <v>17.639999999999997</v>
      </c>
      <c r="E211" s="46">
        <v>15941</v>
      </c>
      <c r="F211" s="46">
        <f t="shared" ref="F211:F214" si="18">ROUND(D211*E211,0)</f>
        <v>281199</v>
      </c>
    </row>
    <row r="212" spans="1:6" ht="12" customHeight="1" x14ac:dyDescent="0.15">
      <c r="A212" s="43" t="s">
        <v>395</v>
      </c>
      <c r="B212" s="44" t="s">
        <v>396</v>
      </c>
      <c r="C212" s="43" t="s">
        <v>58</v>
      </c>
      <c r="D212" s="45">
        <v>2.94</v>
      </c>
      <c r="E212" s="46">
        <v>15941</v>
      </c>
      <c r="F212" s="46">
        <f t="shared" si="18"/>
        <v>46867</v>
      </c>
    </row>
    <row r="213" spans="1:6" ht="12" customHeight="1" x14ac:dyDescent="0.15">
      <c r="A213" s="43" t="s">
        <v>397</v>
      </c>
      <c r="B213" s="44" t="s">
        <v>398</v>
      </c>
      <c r="C213" s="43" t="s">
        <v>66</v>
      </c>
      <c r="D213" s="45">
        <v>3</v>
      </c>
      <c r="E213" s="46">
        <v>770000</v>
      </c>
      <c r="F213" s="46">
        <f t="shared" si="18"/>
        <v>2310000</v>
      </c>
    </row>
    <row r="214" spans="1:6" ht="12" customHeight="1" x14ac:dyDescent="0.15">
      <c r="A214" s="43" t="s">
        <v>399</v>
      </c>
      <c r="B214" s="44" t="s">
        <v>400</v>
      </c>
      <c r="C214" s="43" t="s">
        <v>66</v>
      </c>
      <c r="D214" s="45">
        <v>1</v>
      </c>
      <c r="E214" s="46">
        <v>400000</v>
      </c>
      <c r="F214" s="46">
        <f t="shared" si="18"/>
        <v>400000</v>
      </c>
    </row>
    <row r="215" spans="1:6" ht="12" customHeight="1" x14ac:dyDescent="0.15">
      <c r="A215" s="39"/>
      <c r="B215" s="40" t="s">
        <v>401</v>
      </c>
      <c r="C215" s="39"/>
      <c r="D215" s="64"/>
      <c r="E215" s="48"/>
      <c r="F215" s="42"/>
    </row>
    <row r="216" spans="1:6" ht="12" customHeight="1" x14ac:dyDescent="0.15">
      <c r="A216" s="39">
        <v>3.8</v>
      </c>
      <c r="B216" s="40" t="s">
        <v>392</v>
      </c>
      <c r="C216" s="39"/>
      <c r="D216" s="64"/>
      <c r="E216" s="48"/>
      <c r="F216" s="42"/>
    </row>
    <row r="217" spans="1:6" ht="12" customHeight="1" x14ac:dyDescent="0.15">
      <c r="A217" s="43" t="s">
        <v>402</v>
      </c>
      <c r="B217" s="56" t="s">
        <v>403</v>
      </c>
      <c r="C217" s="43" t="s">
        <v>66</v>
      </c>
      <c r="D217" s="45">
        <v>27</v>
      </c>
      <c r="E217" s="46">
        <v>22992</v>
      </c>
      <c r="F217" s="46">
        <f t="shared" ref="F217:F220" si="19">ROUND(D217*E217,0)</f>
        <v>620784</v>
      </c>
    </row>
    <row r="218" spans="1:6" ht="12" customHeight="1" x14ac:dyDescent="0.15">
      <c r="A218" s="43" t="s">
        <v>404</v>
      </c>
      <c r="B218" s="56" t="s">
        <v>405</v>
      </c>
      <c r="C218" s="43" t="s">
        <v>66</v>
      </c>
      <c r="D218" s="45">
        <v>27</v>
      </c>
      <c r="E218" s="46">
        <v>400000</v>
      </c>
      <c r="F218" s="46">
        <f t="shared" si="19"/>
        <v>10800000</v>
      </c>
    </row>
    <row r="219" spans="1:6" ht="12" customHeight="1" x14ac:dyDescent="0.15">
      <c r="A219" s="43" t="s">
        <v>406</v>
      </c>
      <c r="B219" s="56" t="s">
        <v>407</v>
      </c>
      <c r="C219" s="43" t="s">
        <v>66</v>
      </c>
      <c r="D219" s="45">
        <v>6</v>
      </c>
      <c r="E219" s="46">
        <v>30238</v>
      </c>
      <c r="F219" s="46">
        <f t="shared" si="19"/>
        <v>181428</v>
      </c>
    </row>
    <row r="220" spans="1:6" ht="12" customHeight="1" x14ac:dyDescent="0.15">
      <c r="A220" s="43" t="s">
        <v>408</v>
      </c>
      <c r="B220" s="56" t="s">
        <v>409</v>
      </c>
      <c r="C220" s="43" t="s">
        <v>66</v>
      </c>
      <c r="D220" s="45">
        <v>6</v>
      </c>
      <c r="E220" s="46">
        <v>700000</v>
      </c>
      <c r="F220" s="46">
        <f t="shared" si="19"/>
        <v>4200000</v>
      </c>
    </row>
    <row r="221" spans="1:6" ht="12" customHeight="1" x14ac:dyDescent="0.15">
      <c r="A221" s="39">
        <v>3.9</v>
      </c>
      <c r="B221" s="40" t="s">
        <v>410</v>
      </c>
      <c r="C221" s="39"/>
      <c r="D221" s="64"/>
      <c r="E221" s="48"/>
      <c r="F221" s="42"/>
    </row>
    <row r="222" spans="1:6" ht="12" customHeight="1" x14ac:dyDescent="0.15">
      <c r="A222" s="43" t="s">
        <v>411</v>
      </c>
      <c r="B222" s="44" t="s">
        <v>306</v>
      </c>
      <c r="C222" s="43" t="s">
        <v>58</v>
      </c>
      <c r="D222" s="45">
        <v>53.52</v>
      </c>
      <c r="E222" s="46">
        <v>20265</v>
      </c>
      <c r="F222" s="46">
        <f t="shared" ref="F222:F238" si="20">ROUND(D222*E222,0)</f>
        <v>1084583</v>
      </c>
    </row>
    <row r="223" spans="1:6" ht="12" customHeight="1" x14ac:dyDescent="0.15">
      <c r="A223" s="43" t="s">
        <v>412</v>
      </c>
      <c r="B223" s="44" t="s">
        <v>289</v>
      </c>
      <c r="C223" s="43" t="s">
        <v>58</v>
      </c>
      <c r="D223" s="45">
        <v>53.52</v>
      </c>
      <c r="E223" s="46">
        <v>45500</v>
      </c>
      <c r="F223" s="46">
        <f t="shared" si="20"/>
        <v>2435160</v>
      </c>
    </row>
    <row r="224" spans="1:6" ht="12" customHeight="1" x14ac:dyDescent="0.15">
      <c r="A224" s="43" t="s">
        <v>413</v>
      </c>
      <c r="B224" s="44" t="s">
        <v>309</v>
      </c>
      <c r="C224" s="43" t="s">
        <v>58</v>
      </c>
      <c r="D224" s="45">
        <v>53.52</v>
      </c>
      <c r="E224" s="46">
        <v>14019</v>
      </c>
      <c r="F224" s="46">
        <f t="shared" si="20"/>
        <v>750297</v>
      </c>
    </row>
    <row r="225" spans="1:6" ht="12" customHeight="1" x14ac:dyDescent="0.15">
      <c r="A225" s="43" t="s">
        <v>414</v>
      </c>
      <c r="B225" s="44" t="s">
        <v>311</v>
      </c>
      <c r="C225" s="43" t="s">
        <v>58</v>
      </c>
      <c r="D225" s="45">
        <v>29.3</v>
      </c>
      <c r="E225" s="46">
        <v>4418</v>
      </c>
      <c r="F225" s="46">
        <f t="shared" si="20"/>
        <v>129447</v>
      </c>
    </row>
    <row r="226" spans="1:6" ht="12" customHeight="1" x14ac:dyDescent="0.15">
      <c r="A226" s="43" t="s">
        <v>415</v>
      </c>
      <c r="B226" s="44" t="s">
        <v>291</v>
      </c>
      <c r="C226" s="43" t="s">
        <v>58</v>
      </c>
      <c r="D226" s="45">
        <v>53.52</v>
      </c>
      <c r="E226" s="46">
        <v>24082</v>
      </c>
      <c r="F226" s="46">
        <f t="shared" si="20"/>
        <v>1288869</v>
      </c>
    </row>
    <row r="227" spans="1:6" ht="12" customHeight="1" x14ac:dyDescent="0.15">
      <c r="A227" s="43" t="s">
        <v>416</v>
      </c>
      <c r="B227" s="44" t="s">
        <v>314</v>
      </c>
      <c r="C227" s="43" t="s">
        <v>58</v>
      </c>
      <c r="D227" s="45">
        <v>53.52</v>
      </c>
      <c r="E227" s="46">
        <v>91229</v>
      </c>
      <c r="F227" s="46">
        <f t="shared" si="20"/>
        <v>4882576</v>
      </c>
    </row>
    <row r="228" spans="1:6" ht="12" customHeight="1" x14ac:dyDescent="0.15">
      <c r="A228" s="43" t="s">
        <v>417</v>
      </c>
      <c r="B228" s="44" t="s">
        <v>316</v>
      </c>
      <c r="C228" s="43" t="s">
        <v>58</v>
      </c>
      <c r="D228" s="45">
        <v>29.3</v>
      </c>
      <c r="E228" s="46">
        <v>17685</v>
      </c>
      <c r="F228" s="46">
        <f t="shared" si="20"/>
        <v>518171</v>
      </c>
    </row>
    <row r="229" spans="1:6" ht="12" customHeight="1" x14ac:dyDescent="0.15">
      <c r="A229" s="43" t="s">
        <v>418</v>
      </c>
      <c r="B229" s="44" t="s">
        <v>342</v>
      </c>
      <c r="C229" s="43" t="s">
        <v>66</v>
      </c>
      <c r="D229" s="45">
        <v>6</v>
      </c>
      <c r="E229" s="46">
        <v>3261</v>
      </c>
      <c r="F229" s="46">
        <f t="shared" si="20"/>
        <v>19566</v>
      </c>
    </row>
    <row r="230" spans="1:6" ht="12" customHeight="1" x14ac:dyDescent="0.15">
      <c r="A230" s="43" t="s">
        <v>419</v>
      </c>
      <c r="B230" s="44" t="s">
        <v>318</v>
      </c>
      <c r="C230" s="43" t="s">
        <v>66</v>
      </c>
      <c r="D230" s="45">
        <v>2</v>
      </c>
      <c r="E230" s="46">
        <v>1739</v>
      </c>
      <c r="F230" s="46">
        <f t="shared" si="20"/>
        <v>3478</v>
      </c>
    </row>
    <row r="231" spans="1:6" ht="12" customHeight="1" x14ac:dyDescent="0.15">
      <c r="A231" s="43" t="s">
        <v>420</v>
      </c>
      <c r="B231" s="44" t="s">
        <v>320</v>
      </c>
      <c r="C231" s="43" t="s">
        <v>61</v>
      </c>
      <c r="D231" s="45">
        <v>58.6</v>
      </c>
      <c r="E231" s="46">
        <v>314</v>
      </c>
      <c r="F231" s="46">
        <f t="shared" si="20"/>
        <v>18400</v>
      </c>
    </row>
    <row r="232" spans="1:6" ht="12" customHeight="1" x14ac:dyDescent="0.15">
      <c r="A232" s="43" t="s">
        <v>421</v>
      </c>
      <c r="B232" s="44" t="s">
        <v>322</v>
      </c>
      <c r="C232" s="43" t="s">
        <v>61</v>
      </c>
      <c r="D232" s="45">
        <v>29.3</v>
      </c>
      <c r="E232" s="46">
        <v>1763</v>
      </c>
      <c r="F232" s="46">
        <f t="shared" si="20"/>
        <v>51656</v>
      </c>
    </row>
    <row r="233" spans="1:6" ht="12" customHeight="1" x14ac:dyDescent="0.15">
      <c r="A233" s="43" t="s">
        <v>422</v>
      </c>
      <c r="B233" s="44" t="s">
        <v>324</v>
      </c>
      <c r="C233" s="43" t="s">
        <v>61</v>
      </c>
      <c r="D233" s="45">
        <v>29.3</v>
      </c>
      <c r="E233" s="46">
        <v>3833</v>
      </c>
      <c r="F233" s="46">
        <f t="shared" si="20"/>
        <v>112307</v>
      </c>
    </row>
    <row r="234" spans="1:6" ht="12" customHeight="1" x14ac:dyDescent="0.15">
      <c r="A234" s="43" t="s">
        <v>423</v>
      </c>
      <c r="B234" s="44" t="s">
        <v>424</v>
      </c>
      <c r="C234" s="43" t="s">
        <v>66</v>
      </c>
      <c r="D234" s="45">
        <v>8</v>
      </c>
      <c r="E234" s="46">
        <v>76413</v>
      </c>
      <c r="F234" s="46">
        <f t="shared" si="20"/>
        <v>611304</v>
      </c>
    </row>
    <row r="235" spans="1:6" ht="12" customHeight="1" x14ac:dyDescent="0.15">
      <c r="A235" s="43" t="s">
        <v>425</v>
      </c>
      <c r="B235" s="44" t="s">
        <v>349</v>
      </c>
      <c r="C235" s="43" t="s">
        <v>66</v>
      </c>
      <c r="D235" s="45">
        <v>6</v>
      </c>
      <c r="E235" s="46">
        <v>85655</v>
      </c>
      <c r="F235" s="46">
        <f t="shared" si="20"/>
        <v>513930</v>
      </c>
    </row>
    <row r="236" spans="1:6" ht="12" customHeight="1" x14ac:dyDescent="0.15">
      <c r="A236" s="43" t="s">
        <v>426</v>
      </c>
      <c r="B236" s="44" t="s">
        <v>287</v>
      </c>
      <c r="C236" s="43" t="s">
        <v>66</v>
      </c>
      <c r="D236" s="45">
        <v>6</v>
      </c>
      <c r="E236" s="46">
        <v>160724</v>
      </c>
      <c r="F236" s="46">
        <f t="shared" si="20"/>
        <v>964344</v>
      </c>
    </row>
    <row r="237" spans="1:6" ht="12" customHeight="1" x14ac:dyDescent="0.15">
      <c r="A237" s="43" t="s">
        <v>427</v>
      </c>
      <c r="B237" s="44" t="s">
        <v>328</v>
      </c>
      <c r="C237" s="43" t="s">
        <v>58</v>
      </c>
      <c r="D237" s="45">
        <v>65.849999999999994</v>
      </c>
      <c r="E237" s="46">
        <v>10435</v>
      </c>
      <c r="F237" s="46">
        <f t="shared" si="20"/>
        <v>687145</v>
      </c>
    </row>
    <row r="238" spans="1:6" ht="12" customHeight="1" x14ac:dyDescent="0.15">
      <c r="A238" s="43" t="s">
        <v>428</v>
      </c>
      <c r="B238" s="44" t="s">
        <v>330</v>
      </c>
      <c r="C238" s="43" t="s">
        <v>331</v>
      </c>
      <c r="D238" s="45">
        <v>1</v>
      </c>
      <c r="E238" s="46">
        <v>120000</v>
      </c>
      <c r="F238" s="46">
        <f t="shared" si="20"/>
        <v>120000</v>
      </c>
    </row>
    <row r="239" spans="1:6" ht="12" customHeight="1" x14ac:dyDescent="0.15">
      <c r="A239" s="39">
        <v>3.1</v>
      </c>
      <c r="B239" s="40" t="s">
        <v>429</v>
      </c>
      <c r="C239" s="39"/>
      <c r="D239" s="64"/>
      <c r="E239" s="48"/>
      <c r="F239" s="42"/>
    </row>
    <row r="240" spans="1:6" ht="12" customHeight="1" x14ac:dyDescent="0.15">
      <c r="A240" s="43" t="s">
        <v>430</v>
      </c>
      <c r="B240" s="44" t="s">
        <v>306</v>
      </c>
      <c r="C240" s="43" t="s">
        <v>58</v>
      </c>
      <c r="D240" s="45">
        <v>53.67</v>
      </c>
      <c r="E240" s="46">
        <v>20265</v>
      </c>
      <c r="F240" s="46">
        <f t="shared" ref="F240:F256" si="21">ROUND(D240*E240,0)</f>
        <v>1087623</v>
      </c>
    </row>
    <row r="241" spans="1:6" ht="12" customHeight="1" x14ac:dyDescent="0.15">
      <c r="A241" s="43" t="s">
        <v>431</v>
      </c>
      <c r="B241" s="44" t="s">
        <v>289</v>
      </c>
      <c r="C241" s="43" t="s">
        <v>58</v>
      </c>
      <c r="D241" s="45">
        <v>53.67</v>
      </c>
      <c r="E241" s="46">
        <v>45500</v>
      </c>
      <c r="F241" s="46">
        <f t="shared" si="21"/>
        <v>2441985</v>
      </c>
    </row>
    <row r="242" spans="1:6" ht="12" customHeight="1" x14ac:dyDescent="0.15">
      <c r="A242" s="43" t="s">
        <v>432</v>
      </c>
      <c r="B242" s="44" t="s">
        <v>309</v>
      </c>
      <c r="C242" s="43" t="s">
        <v>58</v>
      </c>
      <c r="D242" s="45">
        <v>53.67</v>
      </c>
      <c r="E242" s="46">
        <v>14019</v>
      </c>
      <c r="F242" s="46">
        <f t="shared" si="21"/>
        <v>752400</v>
      </c>
    </row>
    <row r="243" spans="1:6" ht="12" customHeight="1" x14ac:dyDescent="0.15">
      <c r="A243" s="43" t="s">
        <v>433</v>
      </c>
      <c r="B243" s="44" t="s">
        <v>311</v>
      </c>
      <c r="C243" s="43" t="s">
        <v>58</v>
      </c>
      <c r="D243" s="45">
        <v>29.34</v>
      </c>
      <c r="E243" s="46">
        <v>4418</v>
      </c>
      <c r="F243" s="46">
        <f t="shared" si="21"/>
        <v>129624</v>
      </c>
    </row>
    <row r="244" spans="1:6" ht="12" customHeight="1" x14ac:dyDescent="0.15">
      <c r="A244" s="43" t="s">
        <v>434</v>
      </c>
      <c r="B244" s="44" t="s">
        <v>291</v>
      </c>
      <c r="C244" s="43" t="s">
        <v>58</v>
      </c>
      <c r="D244" s="45">
        <v>53.67</v>
      </c>
      <c r="E244" s="46">
        <v>24082</v>
      </c>
      <c r="F244" s="46">
        <f t="shared" si="21"/>
        <v>1292481</v>
      </c>
    </row>
    <row r="245" spans="1:6" ht="12" customHeight="1" x14ac:dyDescent="0.15">
      <c r="A245" s="43" t="s">
        <v>435</v>
      </c>
      <c r="B245" s="44" t="s">
        <v>314</v>
      </c>
      <c r="C245" s="43" t="s">
        <v>58</v>
      </c>
      <c r="D245" s="45">
        <v>53.67</v>
      </c>
      <c r="E245" s="46">
        <v>91229</v>
      </c>
      <c r="F245" s="46">
        <f t="shared" si="21"/>
        <v>4896260</v>
      </c>
    </row>
    <row r="246" spans="1:6" ht="12" customHeight="1" x14ac:dyDescent="0.15">
      <c r="A246" s="43" t="s">
        <v>436</v>
      </c>
      <c r="B246" s="44" t="s">
        <v>316</v>
      </c>
      <c r="C246" s="43" t="s">
        <v>58</v>
      </c>
      <c r="D246" s="45">
        <v>29.34</v>
      </c>
      <c r="E246" s="46">
        <v>17685</v>
      </c>
      <c r="F246" s="46">
        <f t="shared" si="21"/>
        <v>518878</v>
      </c>
    </row>
    <row r="247" spans="1:6" ht="12" customHeight="1" x14ac:dyDescent="0.15">
      <c r="A247" s="43" t="s">
        <v>437</v>
      </c>
      <c r="B247" s="44" t="s">
        <v>342</v>
      </c>
      <c r="C247" s="43" t="s">
        <v>66</v>
      </c>
      <c r="D247" s="45">
        <v>6</v>
      </c>
      <c r="E247" s="46">
        <v>3261</v>
      </c>
      <c r="F247" s="46">
        <f t="shared" si="21"/>
        <v>19566</v>
      </c>
    </row>
    <row r="248" spans="1:6" ht="12" customHeight="1" x14ac:dyDescent="0.15">
      <c r="A248" s="43" t="s">
        <v>438</v>
      </c>
      <c r="B248" s="44" t="s">
        <v>318</v>
      </c>
      <c r="C248" s="43" t="s">
        <v>66</v>
      </c>
      <c r="D248" s="45">
        <v>2</v>
      </c>
      <c r="E248" s="46">
        <v>1739</v>
      </c>
      <c r="F248" s="46">
        <f t="shared" si="21"/>
        <v>3478</v>
      </c>
    </row>
    <row r="249" spans="1:6" ht="12" customHeight="1" x14ac:dyDescent="0.15">
      <c r="A249" s="43" t="s">
        <v>439</v>
      </c>
      <c r="B249" s="44" t="s">
        <v>320</v>
      </c>
      <c r="C249" s="43" t="s">
        <v>61</v>
      </c>
      <c r="D249" s="45">
        <v>58.68</v>
      </c>
      <c r="E249" s="46">
        <v>314</v>
      </c>
      <c r="F249" s="46">
        <f t="shared" si="21"/>
        <v>18426</v>
      </c>
    </row>
    <row r="250" spans="1:6" ht="12" customHeight="1" x14ac:dyDescent="0.15">
      <c r="A250" s="43" t="s">
        <v>440</v>
      </c>
      <c r="B250" s="44" t="s">
        <v>322</v>
      </c>
      <c r="C250" s="43" t="s">
        <v>61</v>
      </c>
      <c r="D250" s="45">
        <v>29.34</v>
      </c>
      <c r="E250" s="46">
        <v>1763</v>
      </c>
      <c r="F250" s="46">
        <f t="shared" si="21"/>
        <v>51726</v>
      </c>
    </row>
    <row r="251" spans="1:6" ht="12" customHeight="1" x14ac:dyDescent="0.15">
      <c r="A251" s="43" t="s">
        <v>441</v>
      </c>
      <c r="B251" s="44" t="s">
        <v>324</v>
      </c>
      <c r="C251" s="43" t="s">
        <v>61</v>
      </c>
      <c r="D251" s="45">
        <v>29.34</v>
      </c>
      <c r="E251" s="46">
        <v>3833</v>
      </c>
      <c r="F251" s="46">
        <f t="shared" si="21"/>
        <v>112460</v>
      </c>
    </row>
    <row r="252" spans="1:6" ht="12" customHeight="1" x14ac:dyDescent="0.15">
      <c r="A252" s="43" t="s">
        <v>442</v>
      </c>
      <c r="B252" s="44" t="s">
        <v>424</v>
      </c>
      <c r="C252" s="43" t="s">
        <v>66</v>
      </c>
      <c r="D252" s="45">
        <v>8</v>
      </c>
      <c r="E252" s="46">
        <v>76413</v>
      </c>
      <c r="F252" s="46">
        <f t="shared" si="21"/>
        <v>611304</v>
      </c>
    </row>
    <row r="253" spans="1:6" ht="12" customHeight="1" x14ac:dyDescent="0.15">
      <c r="A253" s="43" t="s">
        <v>443</v>
      </c>
      <c r="B253" s="44" t="s">
        <v>349</v>
      </c>
      <c r="C253" s="43" t="s">
        <v>66</v>
      </c>
      <c r="D253" s="45">
        <v>6</v>
      </c>
      <c r="E253" s="46">
        <v>85655</v>
      </c>
      <c r="F253" s="46">
        <f t="shared" si="21"/>
        <v>513930</v>
      </c>
    </row>
    <row r="254" spans="1:6" ht="12" customHeight="1" x14ac:dyDescent="0.15">
      <c r="A254" s="43" t="s">
        <v>444</v>
      </c>
      <c r="B254" s="44" t="s">
        <v>287</v>
      </c>
      <c r="C254" s="43" t="s">
        <v>66</v>
      </c>
      <c r="D254" s="45">
        <v>6</v>
      </c>
      <c r="E254" s="46">
        <v>160724</v>
      </c>
      <c r="F254" s="46">
        <f t="shared" si="21"/>
        <v>964344</v>
      </c>
    </row>
    <row r="255" spans="1:6" ht="12" customHeight="1" x14ac:dyDescent="0.15">
      <c r="A255" s="43" t="s">
        <v>445</v>
      </c>
      <c r="B255" s="44" t="s">
        <v>328</v>
      </c>
      <c r="C255" s="43" t="s">
        <v>58</v>
      </c>
      <c r="D255" s="45">
        <v>82.1</v>
      </c>
      <c r="E255" s="46">
        <v>10435</v>
      </c>
      <c r="F255" s="46">
        <f t="shared" si="21"/>
        <v>856714</v>
      </c>
    </row>
    <row r="256" spans="1:6" ht="12" customHeight="1" x14ac:dyDescent="0.15">
      <c r="A256" s="43" t="s">
        <v>446</v>
      </c>
      <c r="B256" s="44" t="s">
        <v>330</v>
      </c>
      <c r="C256" s="43" t="s">
        <v>331</v>
      </c>
      <c r="D256" s="45">
        <v>1</v>
      </c>
      <c r="E256" s="46">
        <v>120000</v>
      </c>
      <c r="F256" s="46">
        <f t="shared" si="21"/>
        <v>120000</v>
      </c>
    </row>
    <row r="257" spans="1:6" ht="12" customHeight="1" x14ac:dyDescent="0.15">
      <c r="A257" s="39">
        <v>3.11</v>
      </c>
      <c r="B257" s="40" t="s">
        <v>447</v>
      </c>
      <c r="C257" s="39"/>
      <c r="D257" s="64"/>
      <c r="E257" s="48"/>
      <c r="F257" s="42"/>
    </row>
    <row r="258" spans="1:6" ht="12" customHeight="1" x14ac:dyDescent="0.15">
      <c r="A258" s="43" t="s">
        <v>448</v>
      </c>
      <c r="B258" s="44" t="s">
        <v>306</v>
      </c>
      <c r="C258" s="43" t="s">
        <v>58</v>
      </c>
      <c r="D258" s="45">
        <v>46.97</v>
      </c>
      <c r="E258" s="46">
        <v>20265</v>
      </c>
      <c r="F258" s="46">
        <f t="shared" ref="F258:F272" si="22">ROUND(D258*E258,0)</f>
        <v>951847</v>
      </c>
    </row>
    <row r="259" spans="1:6" ht="12" customHeight="1" x14ac:dyDescent="0.15">
      <c r="A259" s="43" t="s">
        <v>449</v>
      </c>
      <c r="B259" s="44" t="s">
        <v>289</v>
      </c>
      <c r="C259" s="43" t="s">
        <v>58</v>
      </c>
      <c r="D259" s="45">
        <v>46.97</v>
      </c>
      <c r="E259" s="46">
        <v>45500</v>
      </c>
      <c r="F259" s="46">
        <f t="shared" si="22"/>
        <v>2137135</v>
      </c>
    </row>
    <row r="260" spans="1:6" ht="12" customHeight="1" x14ac:dyDescent="0.15">
      <c r="A260" s="43" t="s">
        <v>450</v>
      </c>
      <c r="B260" s="44" t="s">
        <v>309</v>
      </c>
      <c r="C260" s="43" t="s">
        <v>58</v>
      </c>
      <c r="D260" s="45">
        <v>46.97</v>
      </c>
      <c r="E260" s="46">
        <v>14019</v>
      </c>
      <c r="F260" s="46">
        <f t="shared" si="22"/>
        <v>658472</v>
      </c>
    </row>
    <row r="261" spans="1:6" ht="12" customHeight="1" x14ac:dyDescent="0.15">
      <c r="A261" s="43" t="s">
        <v>451</v>
      </c>
      <c r="B261" s="44" t="s">
        <v>311</v>
      </c>
      <c r="C261" s="43" t="s">
        <v>58</v>
      </c>
      <c r="D261" s="45">
        <v>36.9</v>
      </c>
      <c r="E261" s="46">
        <v>4418</v>
      </c>
      <c r="F261" s="46">
        <f t="shared" si="22"/>
        <v>163024</v>
      </c>
    </row>
    <row r="262" spans="1:6" ht="12" customHeight="1" x14ac:dyDescent="0.15">
      <c r="A262" s="43" t="s">
        <v>452</v>
      </c>
      <c r="B262" s="44" t="s">
        <v>291</v>
      </c>
      <c r="C262" s="43" t="s">
        <v>58</v>
      </c>
      <c r="D262" s="45">
        <v>46.97</v>
      </c>
      <c r="E262" s="46">
        <v>24082</v>
      </c>
      <c r="F262" s="46">
        <f t="shared" si="22"/>
        <v>1131132</v>
      </c>
    </row>
    <row r="263" spans="1:6" ht="12" customHeight="1" x14ac:dyDescent="0.15">
      <c r="A263" s="43" t="s">
        <v>453</v>
      </c>
      <c r="B263" s="44" t="s">
        <v>314</v>
      </c>
      <c r="C263" s="43" t="s">
        <v>58</v>
      </c>
      <c r="D263" s="45">
        <v>46.97</v>
      </c>
      <c r="E263" s="46">
        <v>91229</v>
      </c>
      <c r="F263" s="46">
        <f t="shared" si="22"/>
        <v>4285026</v>
      </c>
    </row>
    <row r="264" spans="1:6" ht="12" customHeight="1" x14ac:dyDescent="0.15">
      <c r="A264" s="43" t="s">
        <v>454</v>
      </c>
      <c r="B264" s="44" t="s">
        <v>316</v>
      </c>
      <c r="C264" s="43" t="s">
        <v>58</v>
      </c>
      <c r="D264" s="45">
        <v>36.9</v>
      </c>
      <c r="E264" s="46">
        <v>17685</v>
      </c>
      <c r="F264" s="46">
        <f t="shared" si="22"/>
        <v>652577</v>
      </c>
    </row>
    <row r="265" spans="1:6" ht="12" customHeight="1" x14ac:dyDescent="0.15">
      <c r="A265" s="43" t="s">
        <v>455</v>
      </c>
      <c r="B265" s="44" t="s">
        <v>342</v>
      </c>
      <c r="C265" s="43" t="s">
        <v>66</v>
      </c>
      <c r="D265" s="45">
        <v>3</v>
      </c>
      <c r="E265" s="46">
        <v>3261</v>
      </c>
      <c r="F265" s="46">
        <f t="shared" si="22"/>
        <v>9783</v>
      </c>
    </row>
    <row r="266" spans="1:6" ht="12" customHeight="1" x14ac:dyDescent="0.15">
      <c r="A266" s="43" t="s">
        <v>456</v>
      </c>
      <c r="B266" s="44" t="s">
        <v>318</v>
      </c>
      <c r="C266" s="43" t="s">
        <v>66</v>
      </c>
      <c r="D266" s="45">
        <v>1</v>
      </c>
      <c r="E266" s="46">
        <v>1739</v>
      </c>
      <c r="F266" s="46">
        <f t="shared" si="22"/>
        <v>1739</v>
      </c>
    </row>
    <row r="267" spans="1:6" ht="12" customHeight="1" x14ac:dyDescent="0.15">
      <c r="A267" s="43" t="s">
        <v>457</v>
      </c>
      <c r="B267" s="44" t="s">
        <v>320</v>
      </c>
      <c r="C267" s="43" t="s">
        <v>61</v>
      </c>
      <c r="D267" s="45">
        <v>73.8</v>
      </c>
      <c r="E267" s="46">
        <v>314</v>
      </c>
      <c r="F267" s="46">
        <f t="shared" si="22"/>
        <v>23173</v>
      </c>
    </row>
    <row r="268" spans="1:6" ht="12" customHeight="1" x14ac:dyDescent="0.15">
      <c r="A268" s="43" t="s">
        <v>458</v>
      </c>
      <c r="B268" s="44" t="s">
        <v>322</v>
      </c>
      <c r="C268" s="43" t="s">
        <v>61</v>
      </c>
      <c r="D268" s="45">
        <v>36.9</v>
      </c>
      <c r="E268" s="46">
        <v>1763</v>
      </c>
      <c r="F268" s="46">
        <f t="shared" si="22"/>
        <v>65055</v>
      </c>
    </row>
    <row r="269" spans="1:6" ht="12" customHeight="1" x14ac:dyDescent="0.15">
      <c r="A269" s="43" t="s">
        <v>459</v>
      </c>
      <c r="B269" s="44" t="s">
        <v>324</v>
      </c>
      <c r="C269" s="43" t="s">
        <v>61</v>
      </c>
      <c r="D269" s="45">
        <v>36.9</v>
      </c>
      <c r="E269" s="46">
        <v>3833</v>
      </c>
      <c r="F269" s="46">
        <f t="shared" si="22"/>
        <v>141438</v>
      </c>
    </row>
    <row r="270" spans="1:6" ht="12" customHeight="1" x14ac:dyDescent="0.15">
      <c r="A270" s="43" t="s">
        <v>460</v>
      </c>
      <c r="B270" s="44" t="s">
        <v>424</v>
      </c>
      <c r="C270" s="43" t="s">
        <v>66</v>
      </c>
      <c r="D270" s="45">
        <v>1</v>
      </c>
      <c r="E270" s="46">
        <v>76413</v>
      </c>
      <c r="F270" s="46">
        <f t="shared" si="22"/>
        <v>76413</v>
      </c>
    </row>
    <row r="271" spans="1:6" ht="12" customHeight="1" x14ac:dyDescent="0.15">
      <c r="A271" s="43" t="s">
        <v>461</v>
      </c>
      <c r="B271" s="44" t="s">
        <v>328</v>
      </c>
      <c r="C271" s="43" t="s">
        <v>58</v>
      </c>
      <c r="D271" s="45">
        <v>88.16</v>
      </c>
      <c r="E271" s="46">
        <v>10435</v>
      </c>
      <c r="F271" s="46">
        <f t="shared" si="22"/>
        <v>919950</v>
      </c>
    </row>
    <row r="272" spans="1:6" ht="12" customHeight="1" x14ac:dyDescent="0.15">
      <c r="A272" s="43" t="s">
        <v>462</v>
      </c>
      <c r="B272" s="44" t="s">
        <v>330</v>
      </c>
      <c r="C272" s="43" t="s">
        <v>331</v>
      </c>
      <c r="D272" s="45">
        <v>1</v>
      </c>
      <c r="E272" s="46">
        <v>120000</v>
      </c>
      <c r="F272" s="46">
        <f t="shared" si="22"/>
        <v>120000</v>
      </c>
    </row>
    <row r="273" spans="1:6" ht="12" customHeight="1" x14ac:dyDescent="0.15">
      <c r="A273" s="39">
        <v>3.12</v>
      </c>
      <c r="B273" s="40" t="s">
        <v>463</v>
      </c>
      <c r="C273" s="39"/>
      <c r="D273" s="64"/>
      <c r="E273" s="48"/>
      <c r="F273" s="42"/>
    </row>
    <row r="274" spans="1:6" ht="12" customHeight="1" x14ac:dyDescent="0.15">
      <c r="A274" s="43" t="s">
        <v>464</v>
      </c>
      <c r="B274" s="44" t="s">
        <v>465</v>
      </c>
      <c r="C274" s="43" t="s">
        <v>58</v>
      </c>
      <c r="D274" s="45">
        <v>75.56</v>
      </c>
      <c r="E274" s="46">
        <v>20265</v>
      </c>
      <c r="F274" s="46">
        <f t="shared" ref="F274:F293" si="23">ROUND(D274*E274,0)</f>
        <v>1531223</v>
      </c>
    </row>
    <row r="275" spans="1:6" ht="12" customHeight="1" x14ac:dyDescent="0.15">
      <c r="A275" s="43" t="s">
        <v>466</v>
      </c>
      <c r="B275" s="44" t="s">
        <v>289</v>
      </c>
      <c r="C275" s="43" t="s">
        <v>66</v>
      </c>
      <c r="D275" s="45">
        <v>75.56</v>
      </c>
      <c r="E275" s="46">
        <v>45500</v>
      </c>
      <c r="F275" s="46">
        <f t="shared" si="23"/>
        <v>3437980</v>
      </c>
    </row>
    <row r="276" spans="1:6" ht="12" customHeight="1" x14ac:dyDescent="0.15">
      <c r="A276" s="43" t="s">
        <v>467</v>
      </c>
      <c r="B276" s="44" t="s">
        <v>309</v>
      </c>
      <c r="C276" s="43" t="s">
        <v>58</v>
      </c>
      <c r="D276" s="45">
        <v>75.56</v>
      </c>
      <c r="E276" s="46">
        <v>14019</v>
      </c>
      <c r="F276" s="46">
        <f t="shared" si="23"/>
        <v>1059276</v>
      </c>
    </row>
    <row r="277" spans="1:6" ht="12" customHeight="1" x14ac:dyDescent="0.15">
      <c r="A277" s="43" t="s">
        <v>468</v>
      </c>
      <c r="B277" s="44" t="s">
        <v>311</v>
      </c>
      <c r="C277" s="43" t="s">
        <v>61</v>
      </c>
      <c r="D277" s="45">
        <v>35.299999999999997</v>
      </c>
      <c r="E277" s="46">
        <v>4418</v>
      </c>
      <c r="F277" s="46">
        <f t="shared" si="23"/>
        <v>155955</v>
      </c>
    </row>
    <row r="278" spans="1:6" ht="12" customHeight="1" x14ac:dyDescent="0.15">
      <c r="A278" s="43" t="s">
        <v>469</v>
      </c>
      <c r="B278" s="44" t="s">
        <v>470</v>
      </c>
      <c r="C278" s="43" t="s">
        <v>61</v>
      </c>
      <c r="D278" s="45">
        <v>35.299999999999997</v>
      </c>
      <c r="E278" s="46">
        <v>17527</v>
      </c>
      <c r="F278" s="46">
        <f t="shared" si="23"/>
        <v>618703</v>
      </c>
    </row>
    <row r="279" spans="1:6" ht="12" customHeight="1" x14ac:dyDescent="0.15">
      <c r="A279" s="43" t="s">
        <v>471</v>
      </c>
      <c r="B279" s="44" t="s">
        <v>472</v>
      </c>
      <c r="C279" s="43" t="s">
        <v>58</v>
      </c>
      <c r="D279" s="45">
        <v>75.56</v>
      </c>
      <c r="E279" s="46">
        <v>8106</v>
      </c>
      <c r="F279" s="46">
        <f t="shared" si="23"/>
        <v>612489</v>
      </c>
    </row>
    <row r="280" spans="1:6" ht="12" customHeight="1" x14ac:dyDescent="0.15">
      <c r="A280" s="43" t="s">
        <v>473</v>
      </c>
      <c r="B280" s="44" t="s">
        <v>474</v>
      </c>
      <c r="C280" s="43" t="s">
        <v>58</v>
      </c>
      <c r="D280" s="45">
        <v>75.56</v>
      </c>
      <c r="E280" s="46">
        <v>84019</v>
      </c>
      <c r="F280" s="46">
        <f t="shared" si="23"/>
        <v>6348476</v>
      </c>
    </row>
    <row r="281" spans="1:6" ht="12" customHeight="1" x14ac:dyDescent="0.15">
      <c r="A281" s="43" t="s">
        <v>475</v>
      </c>
      <c r="B281" s="44" t="s">
        <v>476</v>
      </c>
      <c r="C281" s="43" t="s">
        <v>66</v>
      </c>
      <c r="D281" s="45">
        <v>9</v>
      </c>
      <c r="E281" s="46">
        <v>3261</v>
      </c>
      <c r="F281" s="46">
        <f t="shared" si="23"/>
        <v>29349</v>
      </c>
    </row>
    <row r="282" spans="1:6" ht="12" customHeight="1" x14ac:dyDescent="0.15">
      <c r="A282" s="43" t="s">
        <v>477</v>
      </c>
      <c r="B282" s="44" t="s">
        <v>318</v>
      </c>
      <c r="C282" s="43" t="s">
        <v>66</v>
      </c>
      <c r="D282" s="45">
        <v>17</v>
      </c>
      <c r="E282" s="46">
        <v>1739</v>
      </c>
      <c r="F282" s="46">
        <f t="shared" si="23"/>
        <v>29563</v>
      </c>
    </row>
    <row r="283" spans="1:6" ht="12" customHeight="1" x14ac:dyDescent="0.15">
      <c r="A283" s="43" t="s">
        <v>478</v>
      </c>
      <c r="B283" s="44" t="s">
        <v>479</v>
      </c>
      <c r="C283" s="43" t="s">
        <v>66</v>
      </c>
      <c r="D283" s="45">
        <v>5</v>
      </c>
      <c r="E283" s="46">
        <v>21738</v>
      </c>
      <c r="F283" s="46">
        <f t="shared" si="23"/>
        <v>108690</v>
      </c>
    </row>
    <row r="284" spans="1:6" ht="12" customHeight="1" x14ac:dyDescent="0.15">
      <c r="A284" s="43" t="s">
        <v>480</v>
      </c>
      <c r="B284" s="44" t="s">
        <v>320</v>
      </c>
      <c r="C284" s="43" t="s">
        <v>61</v>
      </c>
      <c r="D284" s="45">
        <v>70.599999999999994</v>
      </c>
      <c r="E284" s="46">
        <v>314</v>
      </c>
      <c r="F284" s="46">
        <f t="shared" si="23"/>
        <v>22168</v>
      </c>
    </row>
    <row r="285" spans="1:6" ht="12" customHeight="1" x14ac:dyDescent="0.15">
      <c r="A285" s="43" t="s">
        <v>481</v>
      </c>
      <c r="B285" s="44" t="s">
        <v>482</v>
      </c>
      <c r="C285" s="43" t="s">
        <v>61</v>
      </c>
      <c r="D285" s="45">
        <v>35.299999999999997</v>
      </c>
      <c r="E285" s="46">
        <v>1763</v>
      </c>
      <c r="F285" s="46">
        <f t="shared" si="23"/>
        <v>62234</v>
      </c>
    </row>
    <row r="286" spans="1:6" ht="12" customHeight="1" x14ac:dyDescent="0.15">
      <c r="A286" s="43" t="s">
        <v>483</v>
      </c>
      <c r="B286" s="44" t="s">
        <v>484</v>
      </c>
      <c r="C286" s="43" t="s">
        <v>61</v>
      </c>
      <c r="D286" s="45">
        <v>35.299999999999997</v>
      </c>
      <c r="E286" s="46">
        <v>3833</v>
      </c>
      <c r="F286" s="46">
        <f t="shared" si="23"/>
        <v>135305</v>
      </c>
    </row>
    <row r="287" spans="1:6" ht="12" customHeight="1" x14ac:dyDescent="0.15">
      <c r="A287" s="43" t="s">
        <v>485</v>
      </c>
      <c r="B287" s="44" t="s">
        <v>486</v>
      </c>
      <c r="C287" s="43" t="s">
        <v>66</v>
      </c>
      <c r="D287" s="45">
        <v>1</v>
      </c>
      <c r="E287" s="46">
        <v>500000</v>
      </c>
      <c r="F287" s="46">
        <f t="shared" si="23"/>
        <v>500000</v>
      </c>
    </row>
    <row r="288" spans="1:6" ht="12" customHeight="1" x14ac:dyDescent="0.15">
      <c r="A288" s="43" t="s">
        <v>487</v>
      </c>
      <c r="B288" s="44" t="s">
        <v>488</v>
      </c>
      <c r="C288" s="43" t="s">
        <v>61</v>
      </c>
      <c r="D288" s="45">
        <v>8</v>
      </c>
      <c r="E288" s="46">
        <v>37600</v>
      </c>
      <c r="F288" s="46">
        <f t="shared" si="23"/>
        <v>300800</v>
      </c>
    </row>
    <row r="289" spans="1:6" ht="12" customHeight="1" x14ac:dyDescent="0.15">
      <c r="A289" s="43" t="s">
        <v>489</v>
      </c>
      <c r="B289" s="44" t="s">
        <v>490</v>
      </c>
      <c r="C289" s="43" t="s">
        <v>66</v>
      </c>
      <c r="D289" s="45">
        <v>16</v>
      </c>
      <c r="E289" s="46">
        <v>76413</v>
      </c>
      <c r="F289" s="46">
        <f t="shared" si="23"/>
        <v>1222608</v>
      </c>
    </row>
    <row r="290" spans="1:6" ht="12" customHeight="1" x14ac:dyDescent="0.15">
      <c r="A290" s="43" t="s">
        <v>491</v>
      </c>
      <c r="B290" s="44" t="s">
        <v>349</v>
      </c>
      <c r="C290" s="43" t="s">
        <v>66</v>
      </c>
      <c r="D290" s="45">
        <v>2</v>
      </c>
      <c r="E290" s="46">
        <v>85655</v>
      </c>
      <c r="F290" s="46">
        <f t="shared" si="23"/>
        <v>171310</v>
      </c>
    </row>
    <row r="291" spans="1:6" ht="12" customHeight="1" x14ac:dyDescent="0.15">
      <c r="A291" s="43" t="s">
        <v>492</v>
      </c>
      <c r="B291" s="44" t="s">
        <v>287</v>
      </c>
      <c r="C291" s="43" t="s">
        <v>66</v>
      </c>
      <c r="D291" s="45">
        <v>2</v>
      </c>
      <c r="E291" s="46">
        <v>160724</v>
      </c>
      <c r="F291" s="46">
        <f t="shared" si="23"/>
        <v>321448</v>
      </c>
    </row>
    <row r="292" spans="1:6" ht="12" customHeight="1" x14ac:dyDescent="0.15">
      <c r="A292" s="43" t="s">
        <v>493</v>
      </c>
      <c r="B292" s="44" t="s">
        <v>494</v>
      </c>
      <c r="C292" s="43" t="s">
        <v>29</v>
      </c>
      <c r="D292" s="45">
        <v>76.319999999999993</v>
      </c>
      <c r="E292" s="46">
        <v>10435</v>
      </c>
      <c r="F292" s="46">
        <f t="shared" si="23"/>
        <v>796399</v>
      </c>
    </row>
    <row r="293" spans="1:6" ht="12" customHeight="1" x14ac:dyDescent="0.15">
      <c r="A293" s="43" t="s">
        <v>495</v>
      </c>
      <c r="B293" s="44" t="s">
        <v>330</v>
      </c>
      <c r="C293" s="43" t="s">
        <v>331</v>
      </c>
      <c r="D293" s="45">
        <v>1</v>
      </c>
      <c r="E293" s="46">
        <v>120000</v>
      </c>
      <c r="F293" s="46">
        <f t="shared" si="23"/>
        <v>120000</v>
      </c>
    </row>
    <row r="294" spans="1:6" ht="12" customHeight="1" x14ac:dyDescent="0.15">
      <c r="A294" s="39">
        <v>3.13</v>
      </c>
      <c r="B294" s="40" t="s">
        <v>496</v>
      </c>
      <c r="C294" s="39"/>
      <c r="D294" s="64"/>
      <c r="E294" s="48"/>
      <c r="F294" s="42"/>
    </row>
    <row r="295" spans="1:6" ht="12" customHeight="1" x14ac:dyDescent="0.15">
      <c r="A295" s="43" t="s">
        <v>497</v>
      </c>
      <c r="B295" s="44" t="s">
        <v>309</v>
      </c>
      <c r="C295" s="43" t="s">
        <v>58</v>
      </c>
      <c r="D295" s="45">
        <v>77.77</v>
      </c>
      <c r="E295" s="46">
        <v>14019</v>
      </c>
      <c r="F295" s="46">
        <f t="shared" ref="F295:F302" si="24">ROUND(D295*E295,0)</f>
        <v>1090258</v>
      </c>
    </row>
    <row r="296" spans="1:6" ht="12" customHeight="1" x14ac:dyDescent="0.15">
      <c r="A296" s="43" t="s">
        <v>498</v>
      </c>
      <c r="B296" s="44" t="s">
        <v>499</v>
      </c>
      <c r="C296" s="43" t="s">
        <v>61</v>
      </c>
      <c r="D296" s="45">
        <v>35.700000000000003</v>
      </c>
      <c r="E296" s="46">
        <v>4418</v>
      </c>
      <c r="F296" s="46">
        <f t="shared" si="24"/>
        <v>157723</v>
      </c>
    </row>
    <row r="297" spans="1:6" ht="12" customHeight="1" x14ac:dyDescent="0.15">
      <c r="A297" s="43" t="s">
        <v>500</v>
      </c>
      <c r="B297" s="44" t="s">
        <v>470</v>
      </c>
      <c r="C297" s="43" t="s">
        <v>61</v>
      </c>
      <c r="D297" s="45">
        <v>35.700000000000003</v>
      </c>
      <c r="E297" s="46">
        <v>17527</v>
      </c>
      <c r="F297" s="46">
        <f t="shared" si="24"/>
        <v>625714</v>
      </c>
    </row>
    <row r="298" spans="1:6" ht="12" customHeight="1" x14ac:dyDescent="0.15">
      <c r="A298" s="43" t="s">
        <v>501</v>
      </c>
      <c r="B298" s="44" t="s">
        <v>472</v>
      </c>
      <c r="C298" s="43" t="s">
        <v>58</v>
      </c>
      <c r="D298" s="45">
        <v>77.77</v>
      </c>
      <c r="E298" s="46">
        <v>8106</v>
      </c>
      <c r="F298" s="46">
        <f t="shared" si="24"/>
        <v>630404</v>
      </c>
    </row>
    <row r="299" spans="1:6" ht="12" customHeight="1" x14ac:dyDescent="0.15">
      <c r="A299" s="43" t="s">
        <v>502</v>
      </c>
      <c r="B299" s="44" t="s">
        <v>474</v>
      </c>
      <c r="C299" s="43" t="s">
        <v>58</v>
      </c>
      <c r="D299" s="45">
        <v>77.77</v>
      </c>
      <c r="E299" s="46">
        <v>84019</v>
      </c>
      <c r="F299" s="46">
        <f t="shared" si="24"/>
        <v>6534158</v>
      </c>
    </row>
    <row r="300" spans="1:6" ht="12" customHeight="1" x14ac:dyDescent="0.15">
      <c r="A300" s="43" t="s">
        <v>503</v>
      </c>
      <c r="B300" s="44" t="s">
        <v>504</v>
      </c>
      <c r="C300" s="43" t="s">
        <v>61</v>
      </c>
      <c r="D300" s="45">
        <v>17.850000000000001</v>
      </c>
      <c r="E300" s="46">
        <v>6270</v>
      </c>
      <c r="F300" s="46">
        <f t="shared" si="24"/>
        <v>111920</v>
      </c>
    </row>
    <row r="301" spans="1:6" ht="12" customHeight="1" x14ac:dyDescent="0.15">
      <c r="A301" s="43" t="s">
        <v>505</v>
      </c>
      <c r="B301" s="44" t="s">
        <v>494</v>
      </c>
      <c r="C301" s="43" t="s">
        <v>29</v>
      </c>
      <c r="D301" s="45">
        <v>84.9</v>
      </c>
      <c r="E301" s="46">
        <v>10435</v>
      </c>
      <c r="F301" s="46">
        <f t="shared" si="24"/>
        <v>885932</v>
      </c>
    </row>
    <row r="302" spans="1:6" ht="12" customHeight="1" x14ac:dyDescent="0.15">
      <c r="A302" s="43" t="s">
        <v>506</v>
      </c>
      <c r="B302" s="44" t="s">
        <v>330</v>
      </c>
      <c r="C302" s="43" t="s">
        <v>331</v>
      </c>
      <c r="D302" s="45">
        <v>1</v>
      </c>
      <c r="E302" s="46">
        <v>120000</v>
      </c>
      <c r="F302" s="46">
        <f t="shared" si="24"/>
        <v>120000</v>
      </c>
    </row>
    <row r="303" spans="1:6" ht="12" customHeight="1" x14ac:dyDescent="0.15">
      <c r="A303" s="39">
        <v>3.14</v>
      </c>
      <c r="B303" s="40" t="s">
        <v>507</v>
      </c>
      <c r="C303" s="39"/>
      <c r="D303" s="64"/>
      <c r="E303" s="48"/>
      <c r="F303" s="42"/>
    </row>
    <row r="304" spans="1:6" ht="12" customHeight="1" x14ac:dyDescent="0.15">
      <c r="A304" s="43" t="s">
        <v>508</v>
      </c>
      <c r="B304" s="44" t="s">
        <v>309</v>
      </c>
      <c r="C304" s="43" t="s">
        <v>58</v>
      </c>
      <c r="D304" s="45">
        <v>82.4</v>
      </c>
      <c r="E304" s="46">
        <v>14019</v>
      </c>
      <c r="F304" s="46">
        <f t="shared" ref="F304:F313" si="25">ROUND(D304*E304,0)</f>
        <v>1155166</v>
      </c>
    </row>
    <row r="305" spans="1:6" ht="12" customHeight="1" x14ac:dyDescent="0.15">
      <c r="A305" s="43" t="s">
        <v>509</v>
      </c>
      <c r="B305" s="44" t="s">
        <v>291</v>
      </c>
      <c r="C305" s="43" t="s">
        <v>58</v>
      </c>
      <c r="D305" s="45">
        <v>82.4</v>
      </c>
      <c r="E305" s="46">
        <v>24082</v>
      </c>
      <c r="F305" s="46">
        <f t="shared" si="25"/>
        <v>1984357</v>
      </c>
    </row>
    <row r="306" spans="1:6" ht="12" customHeight="1" x14ac:dyDescent="0.15">
      <c r="A306" s="43" t="s">
        <v>510</v>
      </c>
      <c r="B306" s="44" t="s">
        <v>314</v>
      </c>
      <c r="C306" s="43" t="s">
        <v>58</v>
      </c>
      <c r="D306" s="45">
        <v>82.4</v>
      </c>
      <c r="E306" s="46">
        <v>91229</v>
      </c>
      <c r="F306" s="46">
        <f t="shared" si="25"/>
        <v>7517270</v>
      </c>
    </row>
    <row r="307" spans="1:6" ht="12" customHeight="1" x14ac:dyDescent="0.15">
      <c r="A307" s="43" t="s">
        <v>511</v>
      </c>
      <c r="B307" s="44" t="s">
        <v>318</v>
      </c>
      <c r="C307" s="43" t="s">
        <v>66</v>
      </c>
      <c r="D307" s="45">
        <v>20</v>
      </c>
      <c r="E307" s="46">
        <v>1739</v>
      </c>
      <c r="F307" s="46">
        <f t="shared" si="25"/>
        <v>34780</v>
      </c>
    </row>
    <row r="308" spans="1:6" ht="12" customHeight="1" x14ac:dyDescent="0.15">
      <c r="A308" s="43" t="s">
        <v>512</v>
      </c>
      <c r="B308" s="44" t="s">
        <v>320</v>
      </c>
      <c r="C308" s="43" t="s">
        <v>61</v>
      </c>
      <c r="D308" s="45">
        <v>73.2</v>
      </c>
      <c r="E308" s="46">
        <v>314</v>
      </c>
      <c r="F308" s="46">
        <f t="shared" si="25"/>
        <v>22985</v>
      </c>
    </row>
    <row r="309" spans="1:6" ht="12" customHeight="1" x14ac:dyDescent="0.15">
      <c r="A309" s="43" t="s">
        <v>513</v>
      </c>
      <c r="B309" s="44" t="s">
        <v>482</v>
      </c>
      <c r="C309" s="43" t="s">
        <v>61</v>
      </c>
      <c r="D309" s="45">
        <v>36.6</v>
      </c>
      <c r="E309" s="46">
        <v>1763</v>
      </c>
      <c r="F309" s="46">
        <f t="shared" si="25"/>
        <v>64526</v>
      </c>
    </row>
    <row r="310" spans="1:6" ht="12" customHeight="1" x14ac:dyDescent="0.15">
      <c r="A310" s="43" t="s">
        <v>514</v>
      </c>
      <c r="B310" s="44" t="s">
        <v>484</v>
      </c>
      <c r="C310" s="43" t="s">
        <v>61</v>
      </c>
      <c r="D310" s="45">
        <v>36.6</v>
      </c>
      <c r="E310" s="46">
        <v>3833</v>
      </c>
      <c r="F310" s="46">
        <f t="shared" si="25"/>
        <v>140288</v>
      </c>
    </row>
    <row r="311" spans="1:6" ht="12" customHeight="1" x14ac:dyDescent="0.15">
      <c r="A311" s="43" t="s">
        <v>515</v>
      </c>
      <c r="B311" s="44" t="s">
        <v>516</v>
      </c>
      <c r="C311" s="43" t="s">
        <v>66</v>
      </c>
      <c r="D311" s="45">
        <v>20</v>
      </c>
      <c r="E311" s="46">
        <v>76413</v>
      </c>
      <c r="F311" s="46">
        <f t="shared" si="25"/>
        <v>1528260</v>
      </c>
    </row>
    <row r="312" spans="1:6" ht="12" customHeight="1" x14ac:dyDescent="0.15">
      <c r="A312" s="43" t="s">
        <v>517</v>
      </c>
      <c r="B312" s="44" t="s">
        <v>518</v>
      </c>
      <c r="C312" s="43" t="s">
        <v>29</v>
      </c>
      <c r="D312" s="45">
        <v>176.38</v>
      </c>
      <c r="E312" s="46">
        <v>10435</v>
      </c>
      <c r="F312" s="46">
        <f t="shared" si="25"/>
        <v>1840525</v>
      </c>
    </row>
    <row r="313" spans="1:6" ht="12" customHeight="1" x14ac:dyDescent="0.15">
      <c r="A313" s="43" t="s">
        <v>519</v>
      </c>
      <c r="B313" s="44" t="s">
        <v>330</v>
      </c>
      <c r="C313" s="43" t="s">
        <v>331</v>
      </c>
      <c r="D313" s="45">
        <v>1</v>
      </c>
      <c r="E313" s="46">
        <v>120000</v>
      </c>
      <c r="F313" s="46">
        <f t="shared" si="25"/>
        <v>120000</v>
      </c>
    </row>
    <row r="314" spans="1:6" ht="12" customHeight="1" x14ac:dyDescent="0.15">
      <c r="A314" s="39" t="s">
        <v>520</v>
      </c>
      <c r="B314" s="40" t="s">
        <v>463</v>
      </c>
      <c r="C314" s="39"/>
      <c r="D314" s="64"/>
      <c r="E314" s="48"/>
      <c r="F314" s="42"/>
    </row>
    <row r="315" spans="1:6" ht="12" customHeight="1" x14ac:dyDescent="0.15">
      <c r="A315" s="43" t="s">
        <v>521</v>
      </c>
      <c r="B315" s="44" t="s">
        <v>309</v>
      </c>
      <c r="C315" s="43" t="s">
        <v>58</v>
      </c>
      <c r="D315" s="45">
        <v>54.72</v>
      </c>
      <c r="E315" s="46">
        <v>14019</v>
      </c>
      <c r="F315" s="46">
        <f t="shared" ref="F315:F327" si="26">ROUND(D315*E315,0)</f>
        <v>767120</v>
      </c>
    </row>
    <row r="316" spans="1:6" ht="12" customHeight="1" x14ac:dyDescent="0.15">
      <c r="A316" s="43" t="s">
        <v>522</v>
      </c>
      <c r="B316" s="44" t="s">
        <v>291</v>
      </c>
      <c r="C316" s="43" t="s">
        <v>58</v>
      </c>
      <c r="D316" s="45">
        <v>54.72</v>
      </c>
      <c r="E316" s="46">
        <v>24082</v>
      </c>
      <c r="F316" s="46">
        <f t="shared" si="26"/>
        <v>1317767</v>
      </c>
    </row>
    <row r="317" spans="1:6" ht="12" customHeight="1" x14ac:dyDescent="0.15">
      <c r="A317" s="43" t="s">
        <v>523</v>
      </c>
      <c r="B317" s="44" t="s">
        <v>314</v>
      </c>
      <c r="C317" s="43" t="s">
        <v>58</v>
      </c>
      <c r="D317" s="45">
        <v>54.72</v>
      </c>
      <c r="E317" s="46">
        <v>91229</v>
      </c>
      <c r="F317" s="46">
        <f t="shared" si="26"/>
        <v>4992051</v>
      </c>
    </row>
    <row r="318" spans="1:6" ht="12" customHeight="1" x14ac:dyDescent="0.15">
      <c r="A318" s="43" t="s">
        <v>524</v>
      </c>
      <c r="B318" s="44" t="s">
        <v>476</v>
      </c>
      <c r="C318" s="43" t="s">
        <v>66</v>
      </c>
      <c r="D318" s="45">
        <v>6</v>
      </c>
      <c r="E318" s="46">
        <v>3261</v>
      </c>
      <c r="F318" s="46">
        <f t="shared" si="26"/>
        <v>19566</v>
      </c>
    </row>
    <row r="319" spans="1:6" ht="12" customHeight="1" x14ac:dyDescent="0.15">
      <c r="A319" s="43" t="s">
        <v>525</v>
      </c>
      <c r="B319" s="44" t="s">
        <v>318</v>
      </c>
      <c r="C319" s="43" t="s">
        <v>66</v>
      </c>
      <c r="D319" s="45">
        <v>16</v>
      </c>
      <c r="E319" s="46">
        <v>1739</v>
      </c>
      <c r="F319" s="46">
        <f t="shared" si="26"/>
        <v>27824</v>
      </c>
    </row>
    <row r="320" spans="1:6" ht="12" customHeight="1" x14ac:dyDescent="0.15">
      <c r="A320" s="43" t="s">
        <v>526</v>
      </c>
      <c r="B320" s="44" t="s">
        <v>320</v>
      </c>
      <c r="C320" s="43" t="s">
        <v>61</v>
      </c>
      <c r="D320" s="45">
        <v>59.2</v>
      </c>
      <c r="E320" s="46">
        <v>314</v>
      </c>
      <c r="F320" s="46">
        <f t="shared" si="26"/>
        <v>18589</v>
      </c>
    </row>
    <row r="321" spans="1:6" ht="12" customHeight="1" x14ac:dyDescent="0.15">
      <c r="A321" s="43" t="s">
        <v>527</v>
      </c>
      <c r="B321" s="44" t="s">
        <v>482</v>
      </c>
      <c r="C321" s="43" t="s">
        <v>61</v>
      </c>
      <c r="D321" s="45">
        <v>29.6</v>
      </c>
      <c r="E321" s="46">
        <v>1763</v>
      </c>
      <c r="F321" s="46">
        <f t="shared" si="26"/>
        <v>52185</v>
      </c>
    </row>
    <row r="322" spans="1:6" ht="12" customHeight="1" x14ac:dyDescent="0.15">
      <c r="A322" s="43" t="s">
        <v>528</v>
      </c>
      <c r="B322" s="44" t="s">
        <v>484</v>
      </c>
      <c r="C322" s="43" t="s">
        <v>61</v>
      </c>
      <c r="D322" s="45">
        <v>29.6</v>
      </c>
      <c r="E322" s="46">
        <v>3833</v>
      </c>
      <c r="F322" s="46">
        <f t="shared" si="26"/>
        <v>113457</v>
      </c>
    </row>
    <row r="323" spans="1:6" ht="12" customHeight="1" x14ac:dyDescent="0.15">
      <c r="A323" s="43" t="s">
        <v>529</v>
      </c>
      <c r="B323" s="44" t="s">
        <v>530</v>
      </c>
      <c r="C323" s="43" t="s">
        <v>66</v>
      </c>
      <c r="D323" s="45">
        <v>16</v>
      </c>
      <c r="E323" s="46">
        <v>76413</v>
      </c>
      <c r="F323" s="46">
        <f t="shared" si="26"/>
        <v>1222608</v>
      </c>
    </row>
    <row r="324" spans="1:6" ht="12" customHeight="1" x14ac:dyDescent="0.15">
      <c r="A324" s="43" t="s">
        <v>531</v>
      </c>
      <c r="B324" s="44" t="s">
        <v>349</v>
      </c>
      <c r="C324" s="43" t="s">
        <v>66</v>
      </c>
      <c r="D324" s="45">
        <v>6</v>
      </c>
      <c r="E324" s="46">
        <v>85655</v>
      </c>
      <c r="F324" s="46">
        <f t="shared" si="26"/>
        <v>513930</v>
      </c>
    </row>
    <row r="325" spans="1:6" ht="12" customHeight="1" x14ac:dyDescent="0.15">
      <c r="A325" s="43" t="s">
        <v>532</v>
      </c>
      <c r="B325" s="44" t="s">
        <v>287</v>
      </c>
      <c r="C325" s="43" t="s">
        <v>66</v>
      </c>
      <c r="D325" s="45">
        <v>6</v>
      </c>
      <c r="E325" s="46">
        <v>160724</v>
      </c>
      <c r="F325" s="46">
        <f t="shared" si="26"/>
        <v>964344</v>
      </c>
    </row>
    <row r="326" spans="1:6" ht="12" customHeight="1" x14ac:dyDescent="0.15">
      <c r="A326" s="43" t="s">
        <v>533</v>
      </c>
      <c r="B326" s="44" t="s">
        <v>518</v>
      </c>
      <c r="C326" s="43" t="s">
        <v>29</v>
      </c>
      <c r="D326" s="45">
        <v>131.88999999999999</v>
      </c>
      <c r="E326" s="46">
        <v>10435</v>
      </c>
      <c r="F326" s="46">
        <f t="shared" si="26"/>
        <v>1376272</v>
      </c>
    </row>
    <row r="327" spans="1:6" ht="12" customHeight="1" x14ac:dyDescent="0.15">
      <c r="A327" s="43" t="s">
        <v>534</v>
      </c>
      <c r="B327" s="44" t="s">
        <v>330</v>
      </c>
      <c r="C327" s="43" t="s">
        <v>331</v>
      </c>
      <c r="D327" s="45">
        <v>1</v>
      </c>
      <c r="E327" s="46">
        <v>120000</v>
      </c>
      <c r="F327" s="46">
        <f t="shared" si="26"/>
        <v>120000</v>
      </c>
    </row>
    <row r="328" spans="1:6" ht="12" customHeight="1" x14ac:dyDescent="0.15">
      <c r="A328" s="69"/>
      <c r="B328" s="70" t="s">
        <v>205</v>
      </c>
      <c r="C328" s="71"/>
      <c r="D328" s="72"/>
      <c r="E328" s="73"/>
      <c r="F328" s="73">
        <f>SUM(F104:F327)</f>
        <v>198977141</v>
      </c>
    </row>
    <row r="329" spans="1:6" ht="12" customHeight="1" x14ac:dyDescent="0.15">
      <c r="A329" s="34">
        <v>4</v>
      </c>
      <c r="B329" s="35" t="s">
        <v>535</v>
      </c>
      <c r="C329" s="36"/>
      <c r="D329" s="37"/>
      <c r="E329" s="38"/>
      <c r="F329" s="38"/>
    </row>
    <row r="330" spans="1:6" ht="12" customHeight="1" x14ac:dyDescent="0.15">
      <c r="A330" s="39" t="s">
        <v>536</v>
      </c>
      <c r="B330" s="40" t="s">
        <v>537</v>
      </c>
      <c r="C330" s="39"/>
      <c r="D330" s="64"/>
      <c r="E330" s="48"/>
      <c r="F330" s="42"/>
    </row>
    <row r="331" spans="1:6" ht="12" customHeight="1" x14ac:dyDescent="0.15">
      <c r="A331" s="43" t="s">
        <v>538</v>
      </c>
      <c r="B331" s="44" t="s">
        <v>539</v>
      </c>
      <c r="C331" s="43" t="s">
        <v>66</v>
      </c>
      <c r="D331" s="45">
        <v>350</v>
      </c>
      <c r="E331" s="46">
        <v>10000</v>
      </c>
      <c r="F331" s="46">
        <f t="shared" ref="F331:F333" si="27">ROUND(E331*D331,0)</f>
        <v>3500000</v>
      </c>
    </row>
    <row r="332" spans="1:6" ht="12" customHeight="1" x14ac:dyDescent="0.15">
      <c r="A332" s="43" t="s">
        <v>540</v>
      </c>
      <c r="B332" s="74" t="s">
        <v>541</v>
      </c>
      <c r="C332" s="43" t="s">
        <v>66</v>
      </c>
      <c r="D332" s="54">
        <v>200</v>
      </c>
      <c r="E332" s="46">
        <v>3261</v>
      </c>
      <c r="F332" s="46">
        <f t="shared" si="27"/>
        <v>652200</v>
      </c>
    </row>
    <row r="333" spans="1:6" ht="12" customHeight="1" x14ac:dyDescent="0.15">
      <c r="A333" s="43" t="s">
        <v>542</v>
      </c>
      <c r="B333" s="75" t="s">
        <v>543</v>
      </c>
      <c r="C333" s="43" t="s">
        <v>66</v>
      </c>
      <c r="D333" s="54">
        <v>200</v>
      </c>
      <c r="E333" s="46">
        <v>38521</v>
      </c>
      <c r="F333" s="46">
        <f t="shared" si="27"/>
        <v>7704200</v>
      </c>
    </row>
    <row r="334" spans="1:6" ht="12" customHeight="1" x14ac:dyDescent="0.15">
      <c r="A334" s="39">
        <v>4.2</v>
      </c>
      <c r="B334" s="40" t="s">
        <v>298</v>
      </c>
      <c r="C334" s="39"/>
      <c r="D334" s="64"/>
      <c r="E334" s="48"/>
      <c r="F334" s="42"/>
    </row>
    <row r="335" spans="1:6" ht="12" customHeight="1" x14ac:dyDescent="0.15">
      <c r="A335" s="43" t="s">
        <v>544</v>
      </c>
      <c r="B335" s="75" t="s">
        <v>545</v>
      </c>
      <c r="C335" s="43" t="s">
        <v>58</v>
      </c>
      <c r="D335" s="45">
        <v>2668</v>
      </c>
      <c r="E335" s="46">
        <v>2337</v>
      </c>
      <c r="F335" s="46">
        <f t="shared" ref="F335:F339" si="28">ROUND(E335*D335,0)</f>
        <v>6235116</v>
      </c>
    </row>
    <row r="336" spans="1:6" ht="12" customHeight="1" x14ac:dyDescent="0.15">
      <c r="A336" s="43" t="s">
        <v>546</v>
      </c>
      <c r="B336" s="75" t="s">
        <v>547</v>
      </c>
      <c r="C336" s="43" t="s">
        <v>61</v>
      </c>
      <c r="D336" s="45">
        <v>320</v>
      </c>
      <c r="E336" s="46">
        <v>5372</v>
      </c>
      <c r="F336" s="46">
        <f t="shared" si="28"/>
        <v>1719040</v>
      </c>
    </row>
    <row r="337" spans="1:6" ht="12" customHeight="1" x14ac:dyDescent="0.15">
      <c r="A337" s="43" t="s">
        <v>548</v>
      </c>
      <c r="B337" s="75" t="s">
        <v>549</v>
      </c>
      <c r="C337" s="43" t="s">
        <v>58</v>
      </c>
      <c r="D337" s="45">
        <v>2668</v>
      </c>
      <c r="E337" s="46">
        <v>7398</v>
      </c>
      <c r="F337" s="46">
        <f t="shared" si="28"/>
        <v>19737864</v>
      </c>
    </row>
    <row r="338" spans="1:6" ht="12" customHeight="1" x14ac:dyDescent="0.15">
      <c r="A338" s="43" t="s">
        <v>550</v>
      </c>
      <c r="B338" s="75" t="s">
        <v>551</v>
      </c>
      <c r="C338" s="43" t="s">
        <v>58</v>
      </c>
      <c r="D338" s="45">
        <v>532</v>
      </c>
      <c r="E338" s="46">
        <v>12075</v>
      </c>
      <c r="F338" s="46">
        <f t="shared" si="28"/>
        <v>6423900</v>
      </c>
    </row>
    <row r="339" spans="1:6" ht="12" customHeight="1" x14ac:dyDescent="0.15">
      <c r="A339" s="43" t="s">
        <v>552</v>
      </c>
      <c r="B339" s="75" t="s">
        <v>553</v>
      </c>
      <c r="C339" s="43" t="s">
        <v>61</v>
      </c>
      <c r="D339" s="45">
        <v>12960</v>
      </c>
      <c r="E339" s="46">
        <v>2937</v>
      </c>
      <c r="F339" s="46">
        <f t="shared" si="28"/>
        <v>38063520</v>
      </c>
    </row>
    <row r="340" spans="1:6" ht="12" customHeight="1" x14ac:dyDescent="0.15">
      <c r="A340" s="76"/>
      <c r="B340" s="70" t="s">
        <v>205</v>
      </c>
      <c r="C340" s="71"/>
      <c r="D340" s="71"/>
      <c r="E340" s="73"/>
      <c r="F340" s="73">
        <f>SUM(F330:F339)</f>
        <v>84035840</v>
      </c>
    </row>
    <row r="341" spans="1:6" ht="12" customHeight="1" x14ac:dyDescent="0.15">
      <c r="A341" s="34">
        <v>5</v>
      </c>
      <c r="B341" s="35" t="s">
        <v>554</v>
      </c>
      <c r="C341" s="36"/>
      <c r="D341" s="37"/>
      <c r="E341" s="38"/>
      <c r="F341" s="38"/>
    </row>
    <row r="342" spans="1:6" ht="12" customHeight="1" x14ac:dyDescent="0.15">
      <c r="A342" s="39"/>
      <c r="B342" s="40" t="s">
        <v>555</v>
      </c>
      <c r="C342" s="39"/>
      <c r="D342" s="64"/>
      <c r="E342" s="48"/>
      <c r="F342" s="42"/>
    </row>
    <row r="343" spans="1:6" ht="12" customHeight="1" x14ac:dyDescent="0.15">
      <c r="A343" s="39">
        <v>5.0999999999999996</v>
      </c>
      <c r="B343" s="40" t="s">
        <v>556</v>
      </c>
      <c r="C343" s="39"/>
      <c r="D343" s="64"/>
      <c r="E343" s="48"/>
      <c r="F343" s="42"/>
    </row>
    <row r="344" spans="1:6" ht="12" customHeight="1" x14ac:dyDescent="0.15">
      <c r="A344" s="43" t="s">
        <v>557</v>
      </c>
      <c r="B344" s="44" t="s">
        <v>558</v>
      </c>
      <c r="C344" s="43" t="s">
        <v>58</v>
      </c>
      <c r="D344" s="45">
        <v>400</v>
      </c>
      <c r="E344" s="46">
        <v>6548</v>
      </c>
      <c r="F344" s="46">
        <f t="shared" ref="F344:F349" si="29">ROUND(E344*D344,0)</f>
        <v>2619200</v>
      </c>
    </row>
    <row r="345" spans="1:6" ht="12" customHeight="1" x14ac:dyDescent="0.15">
      <c r="A345" s="43" t="s">
        <v>559</v>
      </c>
      <c r="B345" s="44" t="s">
        <v>560</v>
      </c>
      <c r="C345" s="43" t="s">
        <v>331</v>
      </c>
      <c r="D345" s="45">
        <v>1</v>
      </c>
      <c r="E345" s="46">
        <v>110000</v>
      </c>
      <c r="F345" s="46">
        <f t="shared" si="29"/>
        <v>110000</v>
      </c>
    </row>
    <row r="346" spans="1:6" ht="12" customHeight="1" x14ac:dyDescent="0.15">
      <c r="A346" s="43" t="s">
        <v>561</v>
      </c>
      <c r="B346" s="44" t="s">
        <v>562</v>
      </c>
      <c r="C346" s="43" t="s">
        <v>66</v>
      </c>
      <c r="D346" s="45">
        <v>299</v>
      </c>
      <c r="E346" s="46">
        <v>37463</v>
      </c>
      <c r="F346" s="46">
        <f t="shared" si="29"/>
        <v>11201437</v>
      </c>
    </row>
    <row r="347" spans="1:6" ht="12" customHeight="1" x14ac:dyDescent="0.15">
      <c r="A347" s="43" t="s">
        <v>563</v>
      </c>
      <c r="B347" s="44" t="s">
        <v>564</v>
      </c>
      <c r="C347" s="43" t="s">
        <v>66</v>
      </c>
      <c r="D347" s="45">
        <v>20</v>
      </c>
      <c r="E347" s="46">
        <v>28146</v>
      </c>
      <c r="F347" s="46">
        <f t="shared" si="29"/>
        <v>562920</v>
      </c>
    </row>
    <row r="348" spans="1:6" ht="12" customHeight="1" x14ac:dyDescent="0.15">
      <c r="A348" s="43" t="s">
        <v>565</v>
      </c>
      <c r="B348" s="44" t="s">
        <v>566</v>
      </c>
      <c r="C348" s="43" t="s">
        <v>61</v>
      </c>
      <c r="D348" s="45">
        <v>40</v>
      </c>
      <c r="E348" s="46">
        <v>63366</v>
      </c>
      <c r="F348" s="46">
        <f t="shared" si="29"/>
        <v>2534640</v>
      </c>
    </row>
    <row r="349" spans="1:6" ht="12" customHeight="1" x14ac:dyDescent="0.15">
      <c r="A349" s="43" t="s">
        <v>567</v>
      </c>
      <c r="B349" s="44" t="s">
        <v>568</v>
      </c>
      <c r="C349" s="43" t="s">
        <v>58</v>
      </c>
      <c r="D349" s="45">
        <v>667.44</v>
      </c>
      <c r="E349" s="46">
        <v>10435</v>
      </c>
      <c r="F349" s="46">
        <f t="shared" si="29"/>
        <v>6964736</v>
      </c>
    </row>
    <row r="350" spans="1:6" ht="12" customHeight="1" x14ac:dyDescent="0.15">
      <c r="A350" s="39">
        <v>5.2</v>
      </c>
      <c r="B350" s="40" t="s">
        <v>569</v>
      </c>
      <c r="C350" s="39"/>
      <c r="D350" s="64"/>
      <c r="E350" s="48"/>
      <c r="F350" s="42"/>
    </row>
    <row r="351" spans="1:6" ht="12" customHeight="1" x14ac:dyDescent="0.15">
      <c r="A351" s="43" t="s">
        <v>570</v>
      </c>
      <c r="B351" s="44" t="s">
        <v>571</v>
      </c>
      <c r="C351" s="43" t="s">
        <v>58</v>
      </c>
      <c r="D351" s="45">
        <v>54.1</v>
      </c>
      <c r="E351" s="46">
        <v>7634</v>
      </c>
      <c r="F351" s="46">
        <f t="shared" ref="F351:F356" si="30">ROUND(E351*D351,0)</f>
        <v>412999</v>
      </c>
    </row>
    <row r="352" spans="1:6" ht="12" customHeight="1" x14ac:dyDescent="0.15">
      <c r="A352" s="43" t="s">
        <v>572</v>
      </c>
      <c r="B352" s="44" t="s">
        <v>573</v>
      </c>
      <c r="C352" s="43" t="s">
        <v>61</v>
      </c>
      <c r="D352" s="45">
        <v>4.6500000000000004</v>
      </c>
      <c r="E352" s="46">
        <v>8493</v>
      </c>
      <c r="F352" s="46">
        <f t="shared" si="30"/>
        <v>39492</v>
      </c>
    </row>
    <row r="353" spans="1:6" ht="12" customHeight="1" x14ac:dyDescent="0.15">
      <c r="A353" s="43" t="s">
        <v>574</v>
      </c>
      <c r="B353" s="44" t="s">
        <v>575</v>
      </c>
      <c r="C353" s="43" t="s">
        <v>61</v>
      </c>
      <c r="D353" s="45">
        <v>4.6500000000000004</v>
      </c>
      <c r="E353" s="46">
        <v>63051</v>
      </c>
      <c r="F353" s="46">
        <f t="shared" si="30"/>
        <v>293187</v>
      </c>
    </row>
    <row r="354" spans="1:6" ht="12" customHeight="1" x14ac:dyDescent="0.15">
      <c r="A354" s="43" t="s">
        <v>576</v>
      </c>
      <c r="B354" s="44" t="s">
        <v>577</v>
      </c>
      <c r="C354" s="43" t="s">
        <v>61</v>
      </c>
      <c r="D354" s="45">
        <v>21.85</v>
      </c>
      <c r="E354" s="46">
        <v>12844</v>
      </c>
      <c r="F354" s="46">
        <f t="shared" si="30"/>
        <v>280641</v>
      </c>
    </row>
    <row r="355" spans="1:6" ht="12" customHeight="1" x14ac:dyDescent="0.15">
      <c r="A355" s="43" t="s">
        <v>578</v>
      </c>
      <c r="B355" s="44" t="s">
        <v>579</v>
      </c>
      <c r="C355" s="43" t="s">
        <v>58</v>
      </c>
      <c r="D355" s="45">
        <v>98.910000000000011</v>
      </c>
      <c r="E355" s="46">
        <v>62814</v>
      </c>
      <c r="F355" s="46">
        <f t="shared" si="30"/>
        <v>6212933</v>
      </c>
    </row>
    <row r="356" spans="1:6" ht="12" customHeight="1" x14ac:dyDescent="0.15">
      <c r="A356" s="43" t="s">
        <v>580</v>
      </c>
      <c r="B356" s="44" t="s">
        <v>581</v>
      </c>
      <c r="C356" s="43" t="s">
        <v>58</v>
      </c>
      <c r="D356" s="45">
        <v>486.62</v>
      </c>
      <c r="E356" s="46">
        <v>12848</v>
      </c>
      <c r="F356" s="46">
        <f t="shared" si="30"/>
        <v>6252094</v>
      </c>
    </row>
    <row r="357" spans="1:6" ht="12" customHeight="1" x14ac:dyDescent="0.15">
      <c r="A357" s="39">
        <v>5.3</v>
      </c>
      <c r="B357" s="40" t="s">
        <v>582</v>
      </c>
      <c r="C357" s="39"/>
      <c r="D357" s="64"/>
      <c r="E357" s="48"/>
      <c r="F357" s="42"/>
    </row>
    <row r="358" spans="1:6" ht="12" customHeight="1" x14ac:dyDescent="0.15">
      <c r="A358" s="43" t="s">
        <v>583</v>
      </c>
      <c r="B358" s="44" t="s">
        <v>584</v>
      </c>
      <c r="C358" s="43" t="s">
        <v>58</v>
      </c>
      <c r="D358" s="45">
        <v>82.52</v>
      </c>
      <c r="E358" s="46">
        <v>20265</v>
      </c>
      <c r="F358" s="46">
        <f t="shared" ref="F358:F362" si="31">ROUND(E358*D358,0)</f>
        <v>1672268</v>
      </c>
    </row>
    <row r="359" spans="1:6" ht="12" customHeight="1" x14ac:dyDescent="0.15">
      <c r="A359" s="43" t="s">
        <v>585</v>
      </c>
      <c r="B359" s="44" t="s">
        <v>289</v>
      </c>
      <c r="C359" s="43" t="str">
        <f>+C358</f>
        <v>m2</v>
      </c>
      <c r="D359" s="45">
        <v>82.52</v>
      </c>
      <c r="E359" s="46">
        <v>45500</v>
      </c>
      <c r="F359" s="46">
        <f t="shared" si="31"/>
        <v>3754660</v>
      </c>
    </row>
    <row r="360" spans="1:6" ht="12" customHeight="1" x14ac:dyDescent="0.15">
      <c r="A360" s="43" t="s">
        <v>586</v>
      </c>
      <c r="B360" s="44" t="s">
        <v>287</v>
      </c>
      <c r="C360" s="43" t="s">
        <v>66</v>
      </c>
      <c r="D360" s="45">
        <v>12</v>
      </c>
      <c r="E360" s="46">
        <v>160724</v>
      </c>
      <c r="F360" s="46">
        <f t="shared" si="31"/>
        <v>1928688</v>
      </c>
    </row>
    <row r="361" spans="1:6" ht="12" customHeight="1" x14ac:dyDescent="0.15">
      <c r="A361" s="43" t="s">
        <v>587</v>
      </c>
      <c r="B361" s="44" t="s">
        <v>588</v>
      </c>
      <c r="C361" s="43" t="s">
        <v>61</v>
      </c>
      <c r="D361" s="45">
        <v>20</v>
      </c>
      <c r="E361" s="46">
        <v>63366</v>
      </c>
      <c r="F361" s="46">
        <f t="shared" si="31"/>
        <v>1267320</v>
      </c>
    </row>
    <row r="362" spans="1:6" ht="12" customHeight="1" x14ac:dyDescent="0.15">
      <c r="A362" s="43" t="s">
        <v>589</v>
      </c>
      <c r="B362" s="44" t="s">
        <v>590</v>
      </c>
      <c r="C362" s="43" t="s">
        <v>58</v>
      </c>
      <c r="D362" s="45">
        <v>99.34</v>
      </c>
      <c r="E362" s="46">
        <v>10435</v>
      </c>
      <c r="F362" s="46">
        <f t="shared" si="31"/>
        <v>1036613</v>
      </c>
    </row>
    <row r="363" spans="1:6" ht="12" customHeight="1" x14ac:dyDescent="0.15">
      <c r="A363" s="39">
        <v>5.4</v>
      </c>
      <c r="B363" s="40" t="s">
        <v>591</v>
      </c>
      <c r="C363" s="39"/>
      <c r="D363" s="64"/>
      <c r="E363" s="48"/>
      <c r="F363" s="42"/>
    </row>
    <row r="364" spans="1:6" ht="12" customHeight="1" x14ac:dyDescent="0.15">
      <c r="A364" s="43" t="s">
        <v>592</v>
      </c>
      <c r="B364" s="44" t="s">
        <v>584</v>
      </c>
      <c r="C364" s="43" t="s">
        <v>58</v>
      </c>
      <c r="D364" s="45">
        <v>69.150000000000006</v>
      </c>
      <c r="E364" s="46">
        <v>20265</v>
      </c>
      <c r="F364" s="46">
        <f t="shared" ref="F364:F368" si="32">ROUND(E364*D364,0)</f>
        <v>1401325</v>
      </c>
    </row>
    <row r="365" spans="1:6" ht="12" customHeight="1" x14ac:dyDescent="0.15">
      <c r="A365" s="43" t="s">
        <v>593</v>
      </c>
      <c r="B365" s="44" t="s">
        <v>289</v>
      </c>
      <c r="C365" s="43" t="str">
        <f>+C364</f>
        <v>m2</v>
      </c>
      <c r="D365" s="45">
        <v>69.150000000000006</v>
      </c>
      <c r="E365" s="46">
        <v>45500</v>
      </c>
      <c r="F365" s="46">
        <f t="shared" si="32"/>
        <v>3146325</v>
      </c>
    </row>
    <row r="366" spans="1:6" ht="12" customHeight="1" x14ac:dyDescent="0.15">
      <c r="A366" s="43" t="s">
        <v>594</v>
      </c>
      <c r="B366" s="44" t="s">
        <v>287</v>
      </c>
      <c r="C366" s="43" t="s">
        <v>66</v>
      </c>
      <c r="D366" s="45">
        <v>12</v>
      </c>
      <c r="E366" s="46">
        <v>160724</v>
      </c>
      <c r="F366" s="46">
        <f t="shared" si="32"/>
        <v>1928688</v>
      </c>
    </row>
    <row r="367" spans="1:6" ht="12" customHeight="1" x14ac:dyDescent="0.15">
      <c r="A367" s="43" t="s">
        <v>595</v>
      </c>
      <c r="B367" s="44" t="s">
        <v>588</v>
      </c>
      <c r="C367" s="43" t="s">
        <v>61</v>
      </c>
      <c r="D367" s="45">
        <v>20</v>
      </c>
      <c r="E367" s="46">
        <v>63366</v>
      </c>
      <c r="F367" s="46">
        <f t="shared" si="32"/>
        <v>1267320</v>
      </c>
    </row>
    <row r="368" spans="1:6" ht="12" customHeight="1" x14ac:dyDescent="0.15">
      <c r="A368" s="43" t="s">
        <v>596</v>
      </c>
      <c r="B368" s="44" t="s">
        <v>590</v>
      </c>
      <c r="C368" s="50" t="s">
        <v>58</v>
      </c>
      <c r="D368" s="77">
        <v>89.52</v>
      </c>
      <c r="E368" s="78">
        <v>10435</v>
      </c>
      <c r="F368" s="46">
        <f t="shared" si="32"/>
        <v>934141</v>
      </c>
    </row>
    <row r="369" spans="1:6" ht="12" customHeight="1" x14ac:dyDescent="0.15">
      <c r="A369" s="39"/>
      <c r="B369" s="40" t="s">
        <v>597</v>
      </c>
      <c r="C369" s="39"/>
      <c r="D369" s="64"/>
      <c r="E369" s="48"/>
      <c r="F369" s="42"/>
    </row>
    <row r="370" spans="1:6" ht="12" customHeight="1" x14ac:dyDescent="0.15">
      <c r="A370" s="39">
        <v>5.5</v>
      </c>
      <c r="B370" s="40" t="s">
        <v>598</v>
      </c>
      <c r="C370" s="39"/>
      <c r="D370" s="64"/>
      <c r="E370" s="48"/>
      <c r="F370" s="42"/>
    </row>
    <row r="371" spans="1:6" ht="12" customHeight="1" x14ac:dyDescent="0.15">
      <c r="A371" s="43" t="s">
        <v>599</v>
      </c>
      <c r="B371" s="44" t="s">
        <v>600</v>
      </c>
      <c r="C371" s="43" t="s">
        <v>601</v>
      </c>
      <c r="D371" s="45">
        <v>1.8</v>
      </c>
      <c r="E371" s="46">
        <v>10869</v>
      </c>
      <c r="F371" s="46">
        <f t="shared" ref="F371:F384" si="33">ROUND(E371*D371,0)</f>
        <v>19564</v>
      </c>
    </row>
    <row r="372" spans="1:6" ht="12" customHeight="1" x14ac:dyDescent="0.15">
      <c r="A372" s="43" t="s">
        <v>602</v>
      </c>
      <c r="B372" s="44" t="s">
        <v>603</v>
      </c>
      <c r="C372" s="43" t="s">
        <v>601</v>
      </c>
      <c r="D372" s="45">
        <v>0.4</v>
      </c>
      <c r="E372" s="46">
        <v>31353</v>
      </c>
      <c r="F372" s="46">
        <f t="shared" si="33"/>
        <v>12541</v>
      </c>
    </row>
    <row r="373" spans="1:6" ht="12" customHeight="1" x14ac:dyDescent="0.15">
      <c r="A373" s="43" t="s">
        <v>604</v>
      </c>
      <c r="B373" s="44" t="s">
        <v>605</v>
      </c>
      <c r="C373" s="43" t="s">
        <v>601</v>
      </c>
      <c r="D373" s="45">
        <v>1.4</v>
      </c>
      <c r="E373" s="46">
        <v>350802</v>
      </c>
      <c r="F373" s="46">
        <f t="shared" si="33"/>
        <v>491123</v>
      </c>
    </row>
    <row r="374" spans="1:6" ht="12" customHeight="1" x14ac:dyDescent="0.15">
      <c r="A374" s="43" t="s">
        <v>606</v>
      </c>
      <c r="B374" s="44" t="s">
        <v>607</v>
      </c>
      <c r="C374" s="43" t="s">
        <v>58</v>
      </c>
      <c r="D374" s="45">
        <v>16</v>
      </c>
      <c r="E374" s="46">
        <v>78904</v>
      </c>
      <c r="F374" s="46">
        <f t="shared" si="33"/>
        <v>1262464</v>
      </c>
    </row>
    <row r="375" spans="1:6" ht="12" customHeight="1" x14ac:dyDescent="0.15">
      <c r="A375" s="43" t="s">
        <v>608</v>
      </c>
      <c r="B375" s="44" t="s">
        <v>609</v>
      </c>
      <c r="C375" s="43" t="s">
        <v>66</v>
      </c>
      <c r="D375" s="45">
        <v>3</v>
      </c>
      <c r="E375" s="46">
        <v>1575000</v>
      </c>
      <c r="F375" s="46">
        <f t="shared" si="33"/>
        <v>4725000</v>
      </c>
    </row>
    <row r="376" spans="1:6" ht="12" customHeight="1" x14ac:dyDescent="0.15">
      <c r="A376" s="43" t="s">
        <v>610</v>
      </c>
      <c r="B376" s="44" t="s">
        <v>611</v>
      </c>
      <c r="C376" s="43" t="s">
        <v>66</v>
      </c>
      <c r="D376" s="45">
        <v>5</v>
      </c>
      <c r="E376" s="46">
        <v>1250000</v>
      </c>
      <c r="F376" s="46">
        <f t="shared" si="33"/>
        <v>6250000</v>
      </c>
    </row>
    <row r="377" spans="1:6" ht="12" customHeight="1" x14ac:dyDescent="0.15">
      <c r="A377" s="43" t="s">
        <v>612</v>
      </c>
      <c r="B377" s="44" t="s">
        <v>613</v>
      </c>
      <c r="C377" s="43" t="s">
        <v>66</v>
      </c>
      <c r="D377" s="45">
        <v>6</v>
      </c>
      <c r="E377" s="46">
        <v>1150000</v>
      </c>
      <c r="F377" s="46">
        <f t="shared" si="33"/>
        <v>6900000</v>
      </c>
    </row>
    <row r="378" spans="1:6" ht="12" customHeight="1" x14ac:dyDescent="0.15">
      <c r="A378" s="43" t="s">
        <v>614</v>
      </c>
      <c r="B378" s="44" t="s">
        <v>615</v>
      </c>
      <c r="C378" s="43" t="s">
        <v>66</v>
      </c>
      <c r="D378" s="45">
        <v>1</v>
      </c>
      <c r="E378" s="46">
        <v>630000</v>
      </c>
      <c r="F378" s="46">
        <f t="shared" si="33"/>
        <v>630000</v>
      </c>
    </row>
    <row r="379" spans="1:6" ht="12" customHeight="1" x14ac:dyDescent="0.15">
      <c r="A379" s="43" t="s">
        <v>616</v>
      </c>
      <c r="B379" s="44" t="s">
        <v>617</v>
      </c>
      <c r="C379" s="43" t="s">
        <v>66</v>
      </c>
      <c r="D379" s="45">
        <v>2</v>
      </c>
      <c r="E379" s="46">
        <v>2150000</v>
      </c>
      <c r="F379" s="46">
        <f t="shared" si="33"/>
        <v>4300000</v>
      </c>
    </row>
    <row r="380" spans="1:6" ht="12" customHeight="1" x14ac:dyDescent="0.15">
      <c r="A380" s="43" t="s">
        <v>618</v>
      </c>
      <c r="B380" s="44" t="s">
        <v>619</v>
      </c>
      <c r="C380" s="43" t="s">
        <v>58</v>
      </c>
      <c r="D380" s="45">
        <v>660</v>
      </c>
      <c r="E380" s="46">
        <v>12848</v>
      </c>
      <c r="F380" s="46">
        <f t="shared" si="33"/>
        <v>8479680</v>
      </c>
    </row>
    <row r="381" spans="1:6" ht="12" customHeight="1" x14ac:dyDescent="0.15">
      <c r="A381" s="43" t="s">
        <v>620</v>
      </c>
      <c r="B381" s="44" t="s">
        <v>621</v>
      </c>
      <c r="C381" s="43" t="s">
        <v>58</v>
      </c>
      <c r="D381" s="45">
        <v>282.52999999999997</v>
      </c>
      <c r="E381" s="46">
        <v>12848</v>
      </c>
      <c r="F381" s="46">
        <f t="shared" si="33"/>
        <v>3629945</v>
      </c>
    </row>
    <row r="382" spans="1:6" ht="12" customHeight="1" x14ac:dyDescent="0.15">
      <c r="A382" s="43" t="s">
        <v>622</v>
      </c>
      <c r="B382" s="44" t="s">
        <v>623</v>
      </c>
      <c r="C382" s="43" t="s">
        <v>58</v>
      </c>
      <c r="D382" s="45">
        <v>168</v>
      </c>
      <c r="E382" s="46">
        <v>10429</v>
      </c>
      <c r="F382" s="46">
        <f t="shared" si="33"/>
        <v>1752072</v>
      </c>
    </row>
    <row r="383" spans="1:6" ht="12" customHeight="1" x14ac:dyDescent="0.15">
      <c r="A383" s="43" t="s">
        <v>624</v>
      </c>
      <c r="B383" s="44" t="s">
        <v>625</v>
      </c>
      <c r="C383" s="43" t="s">
        <v>58</v>
      </c>
      <c r="D383" s="45">
        <v>12</v>
      </c>
      <c r="E383" s="46">
        <v>91862</v>
      </c>
      <c r="F383" s="46">
        <f t="shared" si="33"/>
        <v>1102344</v>
      </c>
    </row>
    <row r="384" spans="1:6" ht="12" customHeight="1" x14ac:dyDescent="0.15">
      <c r="A384" s="43" t="s">
        <v>626</v>
      </c>
      <c r="B384" s="44" t="s">
        <v>627</v>
      </c>
      <c r="C384" s="43" t="s">
        <v>66</v>
      </c>
      <c r="D384" s="49">
        <v>1</v>
      </c>
      <c r="E384" s="46">
        <v>737000.00000000012</v>
      </c>
      <c r="F384" s="46">
        <f t="shared" si="33"/>
        <v>737000</v>
      </c>
    </row>
    <row r="385" spans="1:6" ht="12" customHeight="1" x14ac:dyDescent="0.15">
      <c r="A385" s="39">
        <v>5.6</v>
      </c>
      <c r="B385" s="40" t="s">
        <v>628</v>
      </c>
      <c r="C385" s="39"/>
      <c r="D385" s="64"/>
      <c r="E385" s="48"/>
      <c r="F385" s="42"/>
    </row>
    <row r="386" spans="1:6" ht="12" customHeight="1" x14ac:dyDescent="0.15">
      <c r="A386" s="43" t="s">
        <v>629</v>
      </c>
      <c r="B386" s="44" t="s">
        <v>630</v>
      </c>
      <c r="C386" s="43" t="s">
        <v>58</v>
      </c>
      <c r="D386" s="45">
        <v>52.41</v>
      </c>
      <c r="E386" s="46">
        <v>7634</v>
      </c>
      <c r="F386" s="46">
        <f t="shared" ref="F386:F393" si="34">ROUND(E386*D386,0)</f>
        <v>400098</v>
      </c>
    </row>
    <row r="387" spans="1:6" ht="12" customHeight="1" x14ac:dyDescent="0.15">
      <c r="A387" s="43" t="s">
        <v>631</v>
      </c>
      <c r="B387" s="44" t="s">
        <v>632</v>
      </c>
      <c r="C387" s="43" t="s">
        <v>58</v>
      </c>
      <c r="D387" s="45">
        <v>347.19</v>
      </c>
      <c r="E387" s="46">
        <v>10435</v>
      </c>
      <c r="F387" s="46">
        <f t="shared" si="34"/>
        <v>3622928</v>
      </c>
    </row>
    <row r="388" spans="1:6" ht="12" customHeight="1" x14ac:dyDescent="0.15">
      <c r="A388" s="43" t="s">
        <v>633</v>
      </c>
      <c r="B388" s="44" t="s">
        <v>634</v>
      </c>
      <c r="C388" s="43" t="s">
        <v>58</v>
      </c>
      <c r="D388" s="45">
        <v>349.14</v>
      </c>
      <c r="E388" s="46">
        <v>12848</v>
      </c>
      <c r="F388" s="46">
        <f t="shared" si="34"/>
        <v>4485751</v>
      </c>
    </row>
    <row r="389" spans="1:6" ht="12" customHeight="1" x14ac:dyDescent="0.15">
      <c r="A389" s="43" t="s">
        <v>635</v>
      </c>
      <c r="B389" s="44" t="s">
        <v>558</v>
      </c>
      <c r="C389" s="43" t="s">
        <v>58</v>
      </c>
      <c r="D389" s="45">
        <v>156.35000000000002</v>
      </c>
      <c r="E389" s="46">
        <v>6548</v>
      </c>
      <c r="F389" s="46">
        <f t="shared" si="34"/>
        <v>1023780</v>
      </c>
    </row>
    <row r="390" spans="1:6" ht="12" customHeight="1" x14ac:dyDescent="0.15">
      <c r="A390" s="43" t="s">
        <v>636</v>
      </c>
      <c r="B390" s="44" t="s">
        <v>560</v>
      </c>
      <c r="C390" s="43" t="s">
        <v>331</v>
      </c>
      <c r="D390" s="45">
        <v>1</v>
      </c>
      <c r="E390" s="46">
        <v>110000</v>
      </c>
      <c r="F390" s="46">
        <f t="shared" si="34"/>
        <v>110000</v>
      </c>
    </row>
    <row r="391" spans="1:6" ht="12" customHeight="1" x14ac:dyDescent="0.15">
      <c r="A391" s="43" t="s">
        <v>637</v>
      </c>
      <c r="B391" s="44" t="s">
        <v>562</v>
      </c>
      <c r="C391" s="43" t="s">
        <v>66</v>
      </c>
      <c r="D391" s="45">
        <v>117</v>
      </c>
      <c r="E391" s="46">
        <v>37463</v>
      </c>
      <c r="F391" s="46">
        <f t="shared" si="34"/>
        <v>4383171</v>
      </c>
    </row>
    <row r="392" spans="1:6" ht="12" customHeight="1" x14ac:dyDescent="0.15">
      <c r="A392" s="43" t="s">
        <v>638</v>
      </c>
      <c r="B392" s="44" t="s">
        <v>564</v>
      </c>
      <c r="C392" s="43" t="s">
        <v>66</v>
      </c>
      <c r="D392" s="45">
        <v>15</v>
      </c>
      <c r="E392" s="46">
        <v>28146</v>
      </c>
      <c r="F392" s="46">
        <f t="shared" si="34"/>
        <v>422190</v>
      </c>
    </row>
    <row r="393" spans="1:6" ht="12" customHeight="1" x14ac:dyDescent="0.15">
      <c r="A393" s="43" t="s">
        <v>639</v>
      </c>
      <c r="B393" s="44" t="s">
        <v>566</v>
      </c>
      <c r="C393" s="43" t="s">
        <v>61</v>
      </c>
      <c r="D393" s="45">
        <v>37.299999999999997</v>
      </c>
      <c r="E393" s="46">
        <v>63366</v>
      </c>
      <c r="F393" s="46">
        <f t="shared" si="34"/>
        <v>2363552</v>
      </c>
    </row>
    <row r="394" spans="1:6" ht="12" customHeight="1" x14ac:dyDescent="0.15">
      <c r="A394" s="39">
        <v>5.7</v>
      </c>
      <c r="B394" s="40" t="s">
        <v>640</v>
      </c>
      <c r="C394" s="39"/>
      <c r="D394" s="64"/>
      <c r="E394" s="48"/>
      <c r="F394" s="42"/>
    </row>
    <row r="395" spans="1:6" ht="12" customHeight="1" x14ac:dyDescent="0.15">
      <c r="A395" s="43" t="s">
        <v>641</v>
      </c>
      <c r="B395" s="44" t="s">
        <v>642</v>
      </c>
      <c r="C395" s="43" t="s">
        <v>58</v>
      </c>
      <c r="D395" s="45">
        <v>82.539999999999992</v>
      </c>
      <c r="E395" s="46">
        <v>14019</v>
      </c>
      <c r="F395" s="46">
        <f t="shared" ref="F395:F402" si="35">ROUND(E395*D395,0)</f>
        <v>1157128</v>
      </c>
    </row>
    <row r="396" spans="1:6" ht="12" customHeight="1" x14ac:dyDescent="0.15">
      <c r="A396" s="43" t="s">
        <v>643</v>
      </c>
      <c r="B396" s="44" t="s">
        <v>472</v>
      </c>
      <c r="C396" s="43" t="s">
        <v>58</v>
      </c>
      <c r="D396" s="45">
        <v>82.539999999999992</v>
      </c>
      <c r="E396" s="46">
        <v>8106</v>
      </c>
      <c r="F396" s="46">
        <f t="shared" si="35"/>
        <v>669069</v>
      </c>
    </row>
    <row r="397" spans="1:6" ht="12" customHeight="1" x14ac:dyDescent="0.15">
      <c r="A397" s="43" t="s">
        <v>644</v>
      </c>
      <c r="B397" s="44" t="s">
        <v>645</v>
      </c>
      <c r="C397" s="43" t="s">
        <v>58</v>
      </c>
      <c r="D397" s="45">
        <v>82.539999999999992</v>
      </c>
      <c r="E397" s="46">
        <v>84019</v>
      </c>
      <c r="F397" s="46">
        <f t="shared" si="35"/>
        <v>6934928</v>
      </c>
    </row>
    <row r="398" spans="1:6" ht="12" customHeight="1" x14ac:dyDescent="0.15">
      <c r="A398" s="43" t="s">
        <v>646</v>
      </c>
      <c r="B398" s="44" t="s">
        <v>647</v>
      </c>
      <c r="C398" s="43" t="s">
        <v>61</v>
      </c>
      <c r="D398" s="45">
        <v>62.379999999999995</v>
      </c>
      <c r="E398" s="46">
        <v>4418</v>
      </c>
      <c r="F398" s="46">
        <f t="shared" si="35"/>
        <v>275595</v>
      </c>
    </row>
    <row r="399" spans="1:6" ht="12" customHeight="1" x14ac:dyDescent="0.15">
      <c r="A399" s="43" t="s">
        <v>648</v>
      </c>
      <c r="B399" s="44" t="s">
        <v>649</v>
      </c>
      <c r="C399" s="43" t="s">
        <v>61</v>
      </c>
      <c r="D399" s="45">
        <v>62.379999999999995</v>
      </c>
      <c r="E399" s="46">
        <v>17527</v>
      </c>
      <c r="F399" s="46">
        <f t="shared" si="35"/>
        <v>1093334</v>
      </c>
    </row>
    <row r="400" spans="1:6" ht="12" customHeight="1" x14ac:dyDescent="0.15">
      <c r="A400" s="43" t="s">
        <v>650</v>
      </c>
      <c r="B400" s="44" t="s">
        <v>584</v>
      </c>
      <c r="C400" s="43" t="s">
        <v>58</v>
      </c>
      <c r="D400" s="45">
        <v>50.44</v>
      </c>
      <c r="E400" s="46">
        <v>20265</v>
      </c>
      <c r="F400" s="46">
        <f t="shared" si="35"/>
        <v>1022167</v>
      </c>
    </row>
    <row r="401" spans="1:6" ht="12" customHeight="1" x14ac:dyDescent="0.15">
      <c r="A401" s="43" t="s">
        <v>651</v>
      </c>
      <c r="B401" s="44" t="s">
        <v>289</v>
      </c>
      <c r="C401" s="43" t="str">
        <f>+C400</f>
        <v>m2</v>
      </c>
      <c r="D401" s="45">
        <v>50.44</v>
      </c>
      <c r="E401" s="46">
        <v>45500</v>
      </c>
      <c r="F401" s="46">
        <f t="shared" si="35"/>
        <v>2295020</v>
      </c>
    </row>
    <row r="402" spans="1:6" ht="12" customHeight="1" x14ac:dyDescent="0.15">
      <c r="A402" s="43" t="s">
        <v>652</v>
      </c>
      <c r="B402" s="44" t="s">
        <v>287</v>
      </c>
      <c r="C402" s="43" t="s">
        <v>66</v>
      </c>
      <c r="D402" s="45">
        <v>10</v>
      </c>
      <c r="E402" s="46">
        <v>160724</v>
      </c>
      <c r="F402" s="46">
        <f t="shared" si="35"/>
        <v>1607240</v>
      </c>
    </row>
    <row r="403" spans="1:6" ht="12" customHeight="1" x14ac:dyDescent="0.15">
      <c r="A403" s="39">
        <v>5.8</v>
      </c>
      <c r="B403" s="40" t="s">
        <v>653</v>
      </c>
      <c r="C403" s="39"/>
      <c r="D403" s="64"/>
      <c r="E403" s="48"/>
      <c r="F403" s="42"/>
    </row>
    <row r="404" spans="1:6" ht="12" customHeight="1" x14ac:dyDescent="0.15">
      <c r="A404" s="43" t="s">
        <v>654</v>
      </c>
      <c r="B404" s="44" t="s">
        <v>655</v>
      </c>
      <c r="C404" s="43" t="s">
        <v>58</v>
      </c>
      <c r="D404" s="45">
        <v>357.52</v>
      </c>
      <c r="E404" s="46">
        <v>20265</v>
      </c>
      <c r="F404" s="46">
        <f t="shared" ref="F404:F410" si="36">ROUND(E404*D404,0)</f>
        <v>7245143</v>
      </c>
    </row>
    <row r="405" spans="1:6" ht="12" customHeight="1" x14ac:dyDescent="0.15">
      <c r="A405" s="43" t="s">
        <v>656</v>
      </c>
      <c r="B405" s="44" t="s">
        <v>657</v>
      </c>
      <c r="C405" s="43" t="s">
        <v>58</v>
      </c>
      <c r="D405" s="45">
        <v>357.52</v>
      </c>
      <c r="E405" s="46">
        <v>45500</v>
      </c>
      <c r="F405" s="46">
        <f t="shared" si="36"/>
        <v>16267160</v>
      </c>
    </row>
    <row r="406" spans="1:6" ht="12" customHeight="1" x14ac:dyDescent="0.15">
      <c r="A406" s="43" t="s">
        <v>658</v>
      </c>
      <c r="B406" s="44" t="s">
        <v>659</v>
      </c>
      <c r="C406" s="43" t="s">
        <v>66</v>
      </c>
      <c r="D406" s="45">
        <v>31</v>
      </c>
      <c r="E406" s="46">
        <v>2174</v>
      </c>
      <c r="F406" s="46">
        <f t="shared" si="36"/>
        <v>67394</v>
      </c>
    </row>
    <row r="407" spans="1:6" ht="12" customHeight="1" x14ac:dyDescent="0.15">
      <c r="A407" s="43" t="s">
        <v>660</v>
      </c>
      <c r="B407" s="44" t="s">
        <v>661</v>
      </c>
      <c r="C407" s="43" t="s">
        <v>66</v>
      </c>
      <c r="D407" s="45">
        <v>31</v>
      </c>
      <c r="E407" s="46">
        <v>4348</v>
      </c>
      <c r="F407" s="46">
        <f t="shared" si="36"/>
        <v>134788</v>
      </c>
    </row>
    <row r="408" spans="1:6" ht="12" customHeight="1" x14ac:dyDescent="0.15">
      <c r="A408" s="43" t="s">
        <v>662</v>
      </c>
      <c r="B408" s="44" t="s">
        <v>663</v>
      </c>
      <c r="C408" s="43" t="s">
        <v>61</v>
      </c>
      <c r="D408" s="45">
        <v>45</v>
      </c>
      <c r="E408" s="46">
        <v>63366</v>
      </c>
      <c r="F408" s="46">
        <f t="shared" si="36"/>
        <v>2851470</v>
      </c>
    </row>
    <row r="409" spans="1:6" ht="12" customHeight="1" x14ac:dyDescent="0.15">
      <c r="A409" s="43" t="s">
        <v>664</v>
      </c>
      <c r="B409" s="44" t="s">
        <v>665</v>
      </c>
      <c r="C409" s="43" t="s">
        <v>61</v>
      </c>
      <c r="D409" s="45">
        <v>12</v>
      </c>
      <c r="E409" s="46">
        <v>34334</v>
      </c>
      <c r="F409" s="46">
        <f t="shared" si="36"/>
        <v>412008</v>
      </c>
    </row>
    <row r="410" spans="1:6" ht="12" customHeight="1" x14ac:dyDescent="0.15">
      <c r="A410" s="43" t="s">
        <v>666</v>
      </c>
      <c r="B410" s="44" t="s">
        <v>667</v>
      </c>
      <c r="C410" s="43" t="s">
        <v>61</v>
      </c>
      <c r="D410" s="45">
        <v>57</v>
      </c>
      <c r="E410" s="46">
        <v>7901</v>
      </c>
      <c r="F410" s="46">
        <f t="shared" si="36"/>
        <v>450357</v>
      </c>
    </row>
    <row r="411" spans="1:6" ht="12" customHeight="1" x14ac:dyDescent="0.15">
      <c r="A411" s="39"/>
      <c r="B411" s="40" t="s">
        <v>668</v>
      </c>
      <c r="C411" s="39"/>
      <c r="D411" s="64"/>
      <c r="E411" s="48"/>
      <c r="F411" s="42"/>
    </row>
    <row r="412" spans="1:6" ht="12" customHeight="1" x14ac:dyDescent="0.15">
      <c r="A412" s="39">
        <v>5.9</v>
      </c>
      <c r="B412" s="40" t="s">
        <v>55</v>
      </c>
      <c r="C412" s="39"/>
      <c r="D412" s="64"/>
      <c r="E412" s="48"/>
      <c r="F412" s="42"/>
    </row>
    <row r="413" spans="1:6" ht="12" customHeight="1" x14ac:dyDescent="0.15">
      <c r="A413" s="43" t="s">
        <v>669</v>
      </c>
      <c r="B413" s="44" t="s">
        <v>670</v>
      </c>
      <c r="C413" s="43" t="s">
        <v>58</v>
      </c>
      <c r="D413" s="45">
        <v>150</v>
      </c>
      <c r="E413" s="46">
        <v>7826</v>
      </c>
      <c r="F413" s="46">
        <f t="shared" ref="F413:F417" si="37">ROUND(E413*D413,0)</f>
        <v>1173900</v>
      </c>
    </row>
    <row r="414" spans="1:6" ht="12" customHeight="1" x14ac:dyDescent="0.15">
      <c r="A414" s="43" t="s">
        <v>671</v>
      </c>
      <c r="B414" s="44" t="s">
        <v>672</v>
      </c>
      <c r="C414" s="43" t="s">
        <v>58</v>
      </c>
      <c r="D414" s="45">
        <v>38</v>
      </c>
      <c r="E414" s="46">
        <v>26715</v>
      </c>
      <c r="F414" s="46">
        <f t="shared" si="37"/>
        <v>1015170</v>
      </c>
    </row>
    <row r="415" spans="1:6" ht="12" customHeight="1" x14ac:dyDescent="0.15">
      <c r="A415" s="43" t="s">
        <v>673</v>
      </c>
      <c r="B415" s="44" t="s">
        <v>247</v>
      </c>
      <c r="C415" s="43" t="s">
        <v>66</v>
      </c>
      <c r="D415" s="45">
        <v>22</v>
      </c>
      <c r="E415" s="46">
        <v>21908</v>
      </c>
      <c r="F415" s="46">
        <f t="shared" si="37"/>
        <v>481976</v>
      </c>
    </row>
    <row r="416" spans="1:6" ht="12" customHeight="1" x14ac:dyDescent="0.15">
      <c r="A416" s="43" t="s">
        <v>674</v>
      </c>
      <c r="B416" s="44" t="s">
        <v>675</v>
      </c>
      <c r="C416" s="43" t="s">
        <v>61</v>
      </c>
      <c r="D416" s="45">
        <v>120</v>
      </c>
      <c r="E416" s="46">
        <v>3833</v>
      </c>
      <c r="F416" s="46">
        <f t="shared" si="37"/>
        <v>459960</v>
      </c>
    </row>
    <row r="417" spans="1:6" ht="12" customHeight="1" x14ac:dyDescent="0.15">
      <c r="A417" s="43" t="s">
        <v>676</v>
      </c>
      <c r="B417" s="44" t="s">
        <v>677</v>
      </c>
      <c r="C417" s="43" t="s">
        <v>61</v>
      </c>
      <c r="D417" s="45">
        <v>120</v>
      </c>
      <c r="E417" s="46">
        <v>7246</v>
      </c>
      <c r="F417" s="46">
        <f t="shared" si="37"/>
        <v>869520</v>
      </c>
    </row>
    <row r="418" spans="1:6" ht="12" customHeight="1" x14ac:dyDescent="0.15">
      <c r="A418" s="79">
        <v>5.0999999999999996</v>
      </c>
      <c r="B418" s="40" t="s">
        <v>678</v>
      </c>
      <c r="C418" s="39"/>
      <c r="D418" s="64"/>
      <c r="E418" s="48"/>
      <c r="F418" s="42"/>
    </row>
    <row r="419" spans="1:6" ht="12" customHeight="1" x14ac:dyDescent="0.15">
      <c r="A419" s="53" t="s">
        <v>679</v>
      </c>
      <c r="B419" s="44" t="s">
        <v>260</v>
      </c>
      <c r="C419" s="43" t="s">
        <v>61</v>
      </c>
      <c r="D419" s="45">
        <v>24</v>
      </c>
      <c r="E419" s="46">
        <v>30270</v>
      </c>
      <c r="F419" s="46">
        <f t="shared" ref="F419:F425" si="38">ROUND(E419*D419,0)</f>
        <v>726480</v>
      </c>
    </row>
    <row r="420" spans="1:6" ht="12" customHeight="1" x14ac:dyDescent="0.15">
      <c r="A420" s="53" t="s">
        <v>680</v>
      </c>
      <c r="B420" s="44" t="s">
        <v>262</v>
      </c>
      <c r="C420" s="43" t="s">
        <v>61</v>
      </c>
      <c r="D420" s="45">
        <v>10</v>
      </c>
      <c r="E420" s="46">
        <v>19521</v>
      </c>
      <c r="F420" s="46">
        <f t="shared" si="38"/>
        <v>195210</v>
      </c>
    </row>
    <row r="421" spans="1:6" ht="12" customHeight="1" x14ac:dyDescent="0.15">
      <c r="A421" s="53" t="s">
        <v>681</v>
      </c>
      <c r="B421" s="44" t="s">
        <v>264</v>
      </c>
      <c r="C421" s="43" t="s">
        <v>61</v>
      </c>
      <c r="D421" s="45">
        <v>24</v>
      </c>
      <c r="E421" s="46">
        <v>17791</v>
      </c>
      <c r="F421" s="46">
        <f t="shared" si="38"/>
        <v>426984</v>
      </c>
    </row>
    <row r="422" spans="1:6" ht="12" customHeight="1" x14ac:dyDescent="0.15">
      <c r="A422" s="53" t="s">
        <v>682</v>
      </c>
      <c r="B422" s="44" t="s">
        <v>181</v>
      </c>
      <c r="C422" s="43" t="s">
        <v>66</v>
      </c>
      <c r="D422" s="45">
        <v>10</v>
      </c>
      <c r="E422" s="46">
        <v>65335</v>
      </c>
      <c r="F422" s="46">
        <f t="shared" si="38"/>
        <v>653350</v>
      </c>
    </row>
    <row r="423" spans="1:6" ht="12" customHeight="1" x14ac:dyDescent="0.15">
      <c r="A423" s="53" t="s">
        <v>683</v>
      </c>
      <c r="B423" s="44" t="s">
        <v>179</v>
      </c>
      <c r="C423" s="43" t="s">
        <v>66</v>
      </c>
      <c r="D423" s="45">
        <v>2</v>
      </c>
      <c r="E423" s="46">
        <v>71876</v>
      </c>
      <c r="F423" s="46">
        <f t="shared" si="38"/>
        <v>143752</v>
      </c>
    </row>
    <row r="424" spans="1:6" ht="12" customHeight="1" x14ac:dyDescent="0.15">
      <c r="A424" s="53" t="s">
        <v>684</v>
      </c>
      <c r="B424" s="44" t="s">
        <v>177</v>
      </c>
      <c r="C424" s="43" t="s">
        <v>66</v>
      </c>
      <c r="D424" s="45">
        <v>10</v>
      </c>
      <c r="E424" s="46">
        <v>78673</v>
      </c>
      <c r="F424" s="46">
        <f t="shared" si="38"/>
        <v>786730</v>
      </c>
    </row>
    <row r="425" spans="1:6" ht="12" customHeight="1" x14ac:dyDescent="0.15">
      <c r="A425" s="53" t="s">
        <v>685</v>
      </c>
      <c r="B425" s="44" t="s">
        <v>273</v>
      </c>
      <c r="C425" s="43" t="s">
        <v>66</v>
      </c>
      <c r="D425" s="45">
        <v>2</v>
      </c>
      <c r="E425" s="46">
        <v>10132</v>
      </c>
      <c r="F425" s="46">
        <f t="shared" si="38"/>
        <v>20264</v>
      </c>
    </row>
    <row r="426" spans="1:6" ht="12" customHeight="1" x14ac:dyDescent="0.15">
      <c r="A426" s="79">
        <v>5.1100000000000003</v>
      </c>
      <c r="B426" s="40" t="s">
        <v>686</v>
      </c>
      <c r="C426" s="39"/>
      <c r="D426" s="64"/>
      <c r="E426" s="48"/>
      <c r="F426" s="42"/>
    </row>
    <row r="427" spans="1:6" ht="12" customHeight="1" x14ac:dyDescent="0.15">
      <c r="A427" s="53" t="s">
        <v>687</v>
      </c>
      <c r="B427" s="44" t="s">
        <v>688</v>
      </c>
      <c r="C427" s="43" t="s">
        <v>61</v>
      </c>
      <c r="D427" s="45">
        <v>70</v>
      </c>
      <c r="E427" s="46">
        <v>5462</v>
      </c>
      <c r="F427" s="46">
        <f t="shared" ref="F427:F429" si="39">ROUND(E427*D427,0)</f>
        <v>382340</v>
      </c>
    </row>
    <row r="428" spans="1:6" ht="12" customHeight="1" x14ac:dyDescent="0.15">
      <c r="A428" s="53" t="s">
        <v>689</v>
      </c>
      <c r="B428" s="44" t="s">
        <v>185</v>
      </c>
      <c r="C428" s="43" t="s">
        <v>66</v>
      </c>
      <c r="D428" s="45">
        <v>24</v>
      </c>
      <c r="E428" s="46">
        <v>46871</v>
      </c>
      <c r="F428" s="46">
        <f t="shared" si="39"/>
        <v>1124904</v>
      </c>
    </row>
    <row r="429" spans="1:6" ht="12" customHeight="1" x14ac:dyDescent="0.15">
      <c r="A429" s="53" t="s">
        <v>690</v>
      </c>
      <c r="B429" s="44" t="s">
        <v>691</v>
      </c>
      <c r="C429" s="43" t="s">
        <v>66</v>
      </c>
      <c r="D429" s="45">
        <v>6</v>
      </c>
      <c r="E429" s="46">
        <v>60112</v>
      </c>
      <c r="F429" s="46">
        <f t="shared" si="39"/>
        <v>360672</v>
      </c>
    </row>
    <row r="430" spans="1:6" ht="12" customHeight="1" x14ac:dyDescent="0.15">
      <c r="A430" s="79">
        <v>5.12</v>
      </c>
      <c r="B430" s="40" t="s">
        <v>692</v>
      </c>
      <c r="C430" s="39"/>
      <c r="D430" s="64"/>
      <c r="E430" s="48"/>
      <c r="F430" s="42"/>
    </row>
    <row r="431" spans="1:6" ht="12" customHeight="1" x14ac:dyDescent="0.15">
      <c r="A431" s="53" t="s">
        <v>693</v>
      </c>
      <c r="B431" s="44" t="s">
        <v>253</v>
      </c>
      <c r="C431" s="43" t="s">
        <v>66</v>
      </c>
      <c r="D431" s="45">
        <v>2</v>
      </c>
      <c r="E431" s="46">
        <v>1739</v>
      </c>
      <c r="F431" s="46">
        <f t="shared" ref="F431:F434" si="40">ROUND(E431*D431,0)</f>
        <v>3478</v>
      </c>
    </row>
    <row r="432" spans="1:6" ht="12" customHeight="1" x14ac:dyDescent="0.15">
      <c r="A432" s="53" t="s">
        <v>694</v>
      </c>
      <c r="B432" s="44" t="s">
        <v>255</v>
      </c>
      <c r="C432" s="43" t="s">
        <v>61</v>
      </c>
      <c r="D432" s="45">
        <v>40</v>
      </c>
      <c r="E432" s="46">
        <v>314</v>
      </c>
      <c r="F432" s="46">
        <f t="shared" si="40"/>
        <v>12560</v>
      </c>
    </row>
    <row r="433" spans="1:6" ht="12" customHeight="1" x14ac:dyDescent="0.15">
      <c r="A433" s="53" t="s">
        <v>695</v>
      </c>
      <c r="B433" s="44" t="s">
        <v>696</v>
      </c>
      <c r="C433" s="43" t="s">
        <v>61</v>
      </c>
      <c r="D433" s="45">
        <v>20</v>
      </c>
      <c r="E433" s="46">
        <v>1763</v>
      </c>
      <c r="F433" s="46">
        <f t="shared" si="40"/>
        <v>35260</v>
      </c>
    </row>
    <row r="434" spans="1:6" ht="12" customHeight="1" x14ac:dyDescent="0.15">
      <c r="A434" s="53" t="s">
        <v>697</v>
      </c>
      <c r="B434" s="44" t="s">
        <v>283</v>
      </c>
      <c r="C434" s="43" t="s">
        <v>66</v>
      </c>
      <c r="D434" s="45">
        <v>2</v>
      </c>
      <c r="E434" s="46">
        <v>76413</v>
      </c>
      <c r="F434" s="46">
        <f t="shared" si="40"/>
        <v>152826</v>
      </c>
    </row>
    <row r="435" spans="1:6" ht="12" customHeight="1" x14ac:dyDescent="0.15">
      <c r="A435" s="79">
        <v>5.13</v>
      </c>
      <c r="B435" s="40" t="s">
        <v>698</v>
      </c>
      <c r="C435" s="39"/>
      <c r="D435" s="64"/>
      <c r="E435" s="48"/>
      <c r="F435" s="42"/>
    </row>
    <row r="436" spans="1:6" ht="12" customHeight="1" x14ac:dyDescent="0.15">
      <c r="A436" s="53" t="s">
        <v>699</v>
      </c>
      <c r="B436" s="44" t="s">
        <v>281</v>
      </c>
      <c r="C436" s="43" t="s">
        <v>66</v>
      </c>
      <c r="D436" s="45">
        <v>10</v>
      </c>
      <c r="E436" s="46">
        <v>174353</v>
      </c>
      <c r="F436" s="46">
        <f t="shared" ref="F436:F438" si="41">ROUND(E436*D436,0)</f>
        <v>1743530</v>
      </c>
    </row>
    <row r="437" spans="1:6" ht="12" customHeight="1" x14ac:dyDescent="0.15">
      <c r="A437" s="53" t="s">
        <v>700</v>
      </c>
      <c r="B437" s="44" t="s">
        <v>701</v>
      </c>
      <c r="C437" s="43" t="s">
        <v>66</v>
      </c>
      <c r="D437" s="45">
        <v>10</v>
      </c>
      <c r="E437" s="46">
        <v>281870</v>
      </c>
      <c r="F437" s="46">
        <f t="shared" si="41"/>
        <v>2818700</v>
      </c>
    </row>
    <row r="438" spans="1:6" ht="12" customHeight="1" x14ac:dyDescent="0.15">
      <c r="A438" s="53" t="s">
        <v>702</v>
      </c>
      <c r="B438" s="44" t="s">
        <v>277</v>
      </c>
      <c r="C438" s="43" t="s">
        <v>66</v>
      </c>
      <c r="D438" s="45">
        <v>2</v>
      </c>
      <c r="E438" s="46">
        <v>142916</v>
      </c>
      <c r="F438" s="46">
        <f t="shared" si="41"/>
        <v>285832</v>
      </c>
    </row>
    <row r="439" spans="1:6" ht="12" customHeight="1" x14ac:dyDescent="0.15">
      <c r="A439" s="79">
        <v>5.14</v>
      </c>
      <c r="B439" s="40" t="s">
        <v>703</v>
      </c>
      <c r="C439" s="39"/>
      <c r="D439" s="64"/>
      <c r="E439" s="48"/>
      <c r="F439" s="42"/>
    </row>
    <row r="440" spans="1:6" ht="12" customHeight="1" x14ac:dyDescent="0.15">
      <c r="A440" s="53" t="s">
        <v>704</v>
      </c>
      <c r="B440" s="44" t="s">
        <v>705</v>
      </c>
      <c r="C440" s="43" t="s">
        <v>58</v>
      </c>
      <c r="D440" s="45">
        <v>150</v>
      </c>
      <c r="E440" s="46">
        <v>56708</v>
      </c>
      <c r="F440" s="46">
        <f t="shared" ref="F440:F443" si="42">ROUND(E440*D440,0)</f>
        <v>8506200</v>
      </c>
    </row>
    <row r="441" spans="1:6" ht="12" customHeight="1" x14ac:dyDescent="0.15">
      <c r="A441" s="53" t="s">
        <v>706</v>
      </c>
      <c r="B441" s="44" t="s">
        <v>291</v>
      </c>
      <c r="C441" s="43" t="s">
        <v>58</v>
      </c>
      <c r="D441" s="45">
        <v>28.55</v>
      </c>
      <c r="E441" s="46">
        <v>24082</v>
      </c>
      <c r="F441" s="46">
        <f t="shared" si="42"/>
        <v>687541</v>
      </c>
    </row>
    <row r="442" spans="1:6" ht="12" customHeight="1" x14ac:dyDescent="0.15">
      <c r="A442" s="53" t="s">
        <v>707</v>
      </c>
      <c r="B442" s="44" t="s">
        <v>294</v>
      </c>
      <c r="C442" s="43" t="s">
        <v>58</v>
      </c>
      <c r="D442" s="45">
        <v>100</v>
      </c>
      <c r="E442" s="46">
        <v>10435</v>
      </c>
      <c r="F442" s="46">
        <f t="shared" si="42"/>
        <v>1043500</v>
      </c>
    </row>
    <row r="443" spans="1:6" ht="12" customHeight="1" x14ac:dyDescent="0.15">
      <c r="A443" s="53" t="s">
        <v>708</v>
      </c>
      <c r="B443" s="44" t="s">
        <v>709</v>
      </c>
      <c r="C443" s="43" t="s">
        <v>66</v>
      </c>
      <c r="D443" s="45">
        <v>10</v>
      </c>
      <c r="E443" s="46">
        <v>1545500</v>
      </c>
      <c r="F443" s="46">
        <f t="shared" si="42"/>
        <v>15455000</v>
      </c>
    </row>
    <row r="444" spans="1:6" ht="12" customHeight="1" x14ac:dyDescent="0.15">
      <c r="A444" s="80"/>
      <c r="B444" s="70" t="s">
        <v>205</v>
      </c>
      <c r="C444" s="81"/>
      <c r="D444" s="82"/>
      <c r="E444" s="83"/>
      <c r="F444" s="73">
        <f>SUM(F344:F443)</f>
        <v>194973270</v>
      </c>
    </row>
    <row r="445" spans="1:6" ht="12" customHeight="1" x14ac:dyDescent="0.15">
      <c r="A445" s="34">
        <v>6</v>
      </c>
      <c r="B445" s="35" t="s">
        <v>710</v>
      </c>
      <c r="C445" s="36"/>
      <c r="D445" s="37"/>
      <c r="E445" s="38"/>
      <c r="F445" s="38"/>
    </row>
    <row r="446" spans="1:6" ht="12" customHeight="1" x14ac:dyDescent="0.15">
      <c r="A446" s="84">
        <v>6.1</v>
      </c>
      <c r="B446" s="40" t="s">
        <v>711</v>
      </c>
      <c r="C446" s="39"/>
      <c r="D446" s="64"/>
      <c r="E446" s="48"/>
      <c r="F446" s="42"/>
    </row>
    <row r="447" spans="1:6" ht="12" customHeight="1" x14ac:dyDescent="0.15">
      <c r="A447" s="43" t="s">
        <v>712</v>
      </c>
      <c r="B447" s="85" t="s">
        <v>713</v>
      </c>
      <c r="C447" s="43" t="s">
        <v>58</v>
      </c>
      <c r="D447" s="45">
        <v>1325.68</v>
      </c>
      <c r="E447" s="46">
        <v>10435</v>
      </c>
      <c r="F447" s="46">
        <f t="shared" ref="F447:F449" si="43">ROUND(E447*D447,0)</f>
        <v>13833471</v>
      </c>
    </row>
    <row r="448" spans="1:6" ht="12" customHeight="1" x14ac:dyDescent="0.15">
      <c r="A448" s="43" t="s">
        <v>714</v>
      </c>
      <c r="B448" s="85" t="s">
        <v>715</v>
      </c>
      <c r="C448" s="43" t="s">
        <v>58</v>
      </c>
      <c r="D448" s="45">
        <v>68.73</v>
      </c>
      <c r="E448" s="46">
        <v>13206</v>
      </c>
      <c r="F448" s="46">
        <f t="shared" si="43"/>
        <v>907648</v>
      </c>
    </row>
    <row r="449" spans="1:6" ht="12" customHeight="1" x14ac:dyDescent="0.15">
      <c r="A449" s="43" t="s">
        <v>716</v>
      </c>
      <c r="B449" s="85" t="s">
        <v>717</v>
      </c>
      <c r="C449" s="43" t="s">
        <v>61</v>
      </c>
      <c r="D449" s="45">
        <v>6.7500000000000018</v>
      </c>
      <c r="E449" s="46">
        <v>12844</v>
      </c>
      <c r="F449" s="46">
        <f t="shared" si="43"/>
        <v>86697</v>
      </c>
    </row>
    <row r="450" spans="1:6" ht="12" customHeight="1" x14ac:dyDescent="0.15">
      <c r="A450" s="39">
        <v>6.2</v>
      </c>
      <c r="B450" s="40" t="s">
        <v>718</v>
      </c>
      <c r="C450" s="39"/>
      <c r="D450" s="47"/>
      <c r="E450" s="48"/>
      <c r="F450" s="48"/>
    </row>
    <row r="451" spans="1:6" ht="12" customHeight="1" x14ac:dyDescent="0.15">
      <c r="A451" s="43" t="s">
        <v>719</v>
      </c>
      <c r="B451" s="85" t="s">
        <v>713</v>
      </c>
      <c r="C451" s="43" t="s">
        <v>58</v>
      </c>
      <c r="D451" s="45">
        <v>1585.16</v>
      </c>
      <c r="E451" s="46">
        <v>10435</v>
      </c>
      <c r="F451" s="46">
        <f t="shared" ref="F451:F453" si="44">ROUND(E451*D451,0)</f>
        <v>16541145</v>
      </c>
    </row>
    <row r="452" spans="1:6" ht="12" customHeight="1" x14ac:dyDescent="0.15">
      <c r="A452" s="43" t="s">
        <v>720</v>
      </c>
      <c r="B452" s="85" t="s">
        <v>715</v>
      </c>
      <c r="C452" s="43" t="s">
        <v>58</v>
      </c>
      <c r="D452" s="45">
        <v>96.12</v>
      </c>
      <c r="E452" s="46">
        <v>13206</v>
      </c>
      <c r="F452" s="46">
        <f t="shared" si="44"/>
        <v>1269361</v>
      </c>
    </row>
    <row r="453" spans="1:6" ht="12" customHeight="1" x14ac:dyDescent="0.15">
      <c r="A453" s="43" t="s">
        <v>721</v>
      </c>
      <c r="B453" s="85" t="s">
        <v>722</v>
      </c>
      <c r="C453" s="43" t="s">
        <v>58</v>
      </c>
      <c r="D453" s="45">
        <v>19.79</v>
      </c>
      <c r="E453" s="46">
        <v>17810</v>
      </c>
      <c r="F453" s="46">
        <f t="shared" si="44"/>
        <v>352460</v>
      </c>
    </row>
    <row r="454" spans="1:6" ht="12" customHeight="1" x14ac:dyDescent="0.15">
      <c r="A454" s="39">
        <v>6.3</v>
      </c>
      <c r="B454" s="40" t="s">
        <v>723</v>
      </c>
      <c r="C454" s="39"/>
      <c r="D454" s="47"/>
      <c r="E454" s="48"/>
      <c r="F454" s="48"/>
    </row>
    <row r="455" spans="1:6" ht="12" customHeight="1" x14ac:dyDescent="0.15">
      <c r="A455" s="43" t="s">
        <v>724</v>
      </c>
      <c r="B455" s="85" t="s">
        <v>713</v>
      </c>
      <c r="C455" s="43" t="s">
        <v>58</v>
      </c>
      <c r="D455" s="45">
        <v>2268.48</v>
      </c>
      <c r="E455" s="46">
        <v>10435</v>
      </c>
      <c r="F455" s="46">
        <f t="shared" ref="F455:F456" si="45">ROUND(E455*D455,0)</f>
        <v>23671589</v>
      </c>
    </row>
    <row r="456" spans="1:6" ht="12" customHeight="1" x14ac:dyDescent="0.15">
      <c r="A456" s="43" t="s">
        <v>725</v>
      </c>
      <c r="B456" s="85" t="s">
        <v>715</v>
      </c>
      <c r="C456" s="43" t="s">
        <v>58</v>
      </c>
      <c r="D456" s="45">
        <v>24.41</v>
      </c>
      <c r="E456" s="46">
        <v>13206</v>
      </c>
      <c r="F456" s="46">
        <f t="shared" si="45"/>
        <v>322358</v>
      </c>
    </row>
    <row r="457" spans="1:6" ht="12" customHeight="1" x14ac:dyDescent="0.15">
      <c r="A457" s="39">
        <v>6.4</v>
      </c>
      <c r="B457" s="40" t="s">
        <v>726</v>
      </c>
      <c r="C457" s="39"/>
      <c r="D457" s="47"/>
      <c r="E457" s="48"/>
      <c r="F457" s="48"/>
    </row>
    <row r="458" spans="1:6" ht="12" customHeight="1" x14ac:dyDescent="0.15">
      <c r="A458" s="43" t="s">
        <v>727</v>
      </c>
      <c r="B458" s="85" t="s">
        <v>713</v>
      </c>
      <c r="C458" s="43" t="s">
        <v>58</v>
      </c>
      <c r="D458" s="45">
        <v>1580.67</v>
      </c>
      <c r="E458" s="46">
        <v>10435</v>
      </c>
      <c r="F458" s="46">
        <f t="shared" ref="F458:F459" si="46">ROUND(E458*D458,0)</f>
        <v>16494291</v>
      </c>
    </row>
    <row r="459" spans="1:6" ht="12" customHeight="1" x14ac:dyDescent="0.15">
      <c r="A459" s="43" t="s">
        <v>728</v>
      </c>
      <c r="B459" s="85" t="s">
        <v>715</v>
      </c>
      <c r="C459" s="43" t="s">
        <v>58</v>
      </c>
      <c r="D459" s="45">
        <v>8.1999999999999993</v>
      </c>
      <c r="E459" s="46">
        <v>13206</v>
      </c>
      <c r="F459" s="46">
        <f t="shared" si="46"/>
        <v>108289</v>
      </c>
    </row>
    <row r="460" spans="1:6" ht="12" customHeight="1" x14ac:dyDescent="0.15">
      <c r="A460" s="39">
        <v>6.5</v>
      </c>
      <c r="B460" s="40" t="s">
        <v>729</v>
      </c>
      <c r="C460" s="39"/>
      <c r="D460" s="47"/>
      <c r="E460" s="48"/>
      <c r="F460" s="48"/>
    </row>
    <row r="461" spans="1:6" ht="12" customHeight="1" x14ac:dyDescent="0.15">
      <c r="A461" s="43" t="s">
        <v>730</v>
      </c>
      <c r="B461" s="85" t="s">
        <v>731</v>
      </c>
      <c r="C461" s="43" t="s">
        <v>58</v>
      </c>
      <c r="D461" s="45">
        <v>55</v>
      </c>
      <c r="E461" s="46">
        <v>10435</v>
      </c>
      <c r="F461" s="46">
        <f t="shared" ref="F461:F464" si="47">ROUND(E461*D461,0)</f>
        <v>573925</v>
      </c>
    </row>
    <row r="462" spans="1:6" ht="12" customHeight="1" x14ac:dyDescent="0.15">
      <c r="A462" s="43" t="s">
        <v>732</v>
      </c>
      <c r="B462" s="85" t="s">
        <v>717</v>
      </c>
      <c r="C462" s="43" t="s">
        <v>61</v>
      </c>
      <c r="D462" s="45">
        <v>45.8</v>
      </c>
      <c r="E462" s="46">
        <v>12844</v>
      </c>
      <c r="F462" s="46">
        <f t="shared" si="47"/>
        <v>588255</v>
      </c>
    </row>
    <row r="463" spans="1:6" ht="12" customHeight="1" x14ac:dyDescent="0.15">
      <c r="A463" s="43" t="s">
        <v>733</v>
      </c>
      <c r="B463" s="85" t="s">
        <v>224</v>
      </c>
      <c r="C463" s="43" t="s">
        <v>61</v>
      </c>
      <c r="D463" s="45">
        <v>24</v>
      </c>
      <c r="E463" s="46">
        <v>34334</v>
      </c>
      <c r="F463" s="46">
        <f t="shared" si="47"/>
        <v>824016</v>
      </c>
    </row>
    <row r="464" spans="1:6" ht="12" customHeight="1" x14ac:dyDescent="0.15">
      <c r="A464" s="43" t="s">
        <v>734</v>
      </c>
      <c r="B464" s="85" t="s">
        <v>735</v>
      </c>
      <c r="C464" s="43" t="s">
        <v>61</v>
      </c>
      <c r="D464" s="45">
        <v>73.199999999999989</v>
      </c>
      <c r="E464" s="46">
        <v>7901</v>
      </c>
      <c r="F464" s="46">
        <f t="shared" si="47"/>
        <v>578353</v>
      </c>
    </row>
    <row r="465" spans="1:6" ht="12" customHeight="1" x14ac:dyDescent="0.15">
      <c r="A465" s="39">
        <v>6.6</v>
      </c>
      <c r="B465" s="40" t="s">
        <v>736</v>
      </c>
      <c r="C465" s="39"/>
      <c r="D465" s="47"/>
      <c r="E465" s="48"/>
      <c r="F465" s="48"/>
    </row>
    <row r="466" spans="1:6" ht="12" customHeight="1" x14ac:dyDescent="0.15">
      <c r="A466" s="43" t="s">
        <v>737</v>
      </c>
      <c r="B466" s="85" t="s">
        <v>738</v>
      </c>
      <c r="C466" s="43" t="s">
        <v>58</v>
      </c>
      <c r="D466" s="45">
        <v>25</v>
      </c>
      <c r="E466" s="46">
        <v>10435</v>
      </c>
      <c r="F466" s="46">
        <f>ROUND(E466*D466,0)</f>
        <v>260875</v>
      </c>
    </row>
    <row r="467" spans="1:6" ht="12" customHeight="1" x14ac:dyDescent="0.15">
      <c r="A467" s="39">
        <v>6.7</v>
      </c>
      <c r="B467" s="40" t="s">
        <v>739</v>
      </c>
      <c r="C467" s="39"/>
      <c r="D467" s="47"/>
      <c r="E467" s="48"/>
      <c r="F467" s="48"/>
    </row>
    <row r="468" spans="1:6" ht="12" customHeight="1" x14ac:dyDescent="0.15">
      <c r="A468" s="43" t="s">
        <v>740</v>
      </c>
      <c r="B468" s="85" t="s">
        <v>713</v>
      </c>
      <c r="C468" s="43" t="s">
        <v>58</v>
      </c>
      <c r="D468" s="45">
        <v>968.81</v>
      </c>
      <c r="E468" s="46">
        <v>10435</v>
      </c>
      <c r="F468" s="46">
        <f t="shared" ref="F468:F469" si="48">ROUND(E468*D468,0)</f>
        <v>10109532</v>
      </c>
    </row>
    <row r="469" spans="1:6" ht="12" customHeight="1" x14ac:dyDescent="0.15">
      <c r="A469" s="43" t="s">
        <v>741</v>
      </c>
      <c r="B469" s="85" t="s">
        <v>715</v>
      </c>
      <c r="C469" s="43" t="s">
        <v>58</v>
      </c>
      <c r="D469" s="45">
        <v>62.129999999999995</v>
      </c>
      <c r="E469" s="46">
        <v>13206</v>
      </c>
      <c r="F469" s="46">
        <f t="shared" si="48"/>
        <v>820489</v>
      </c>
    </row>
    <row r="470" spans="1:6" ht="12" customHeight="1" x14ac:dyDescent="0.15">
      <c r="A470" s="39">
        <v>6.8</v>
      </c>
      <c r="B470" s="40" t="s">
        <v>742</v>
      </c>
      <c r="C470" s="39"/>
      <c r="D470" s="47"/>
      <c r="E470" s="48"/>
      <c r="F470" s="48"/>
    </row>
    <row r="471" spans="1:6" ht="12" customHeight="1" x14ac:dyDescent="0.15">
      <c r="A471" s="43" t="s">
        <v>743</v>
      </c>
      <c r="B471" s="85" t="s">
        <v>713</v>
      </c>
      <c r="C471" s="43" t="s">
        <v>58</v>
      </c>
      <c r="D471" s="45">
        <v>1183.3</v>
      </c>
      <c r="E471" s="46">
        <v>10435</v>
      </c>
      <c r="F471" s="46">
        <f t="shared" ref="F471:F473" si="49">ROUND(E471*D471,0)</f>
        <v>12347736</v>
      </c>
    </row>
    <row r="472" spans="1:6" ht="12" customHeight="1" x14ac:dyDescent="0.15">
      <c r="A472" s="43" t="s">
        <v>744</v>
      </c>
      <c r="B472" s="85" t="s">
        <v>715</v>
      </c>
      <c r="C472" s="43" t="s">
        <v>58</v>
      </c>
      <c r="D472" s="45">
        <v>99.66</v>
      </c>
      <c r="E472" s="46">
        <v>13206</v>
      </c>
      <c r="F472" s="46">
        <f t="shared" si="49"/>
        <v>1316110</v>
      </c>
    </row>
    <row r="473" spans="1:6" ht="12" customHeight="1" x14ac:dyDescent="0.15">
      <c r="A473" s="43" t="s">
        <v>745</v>
      </c>
      <c r="B473" s="85" t="s">
        <v>722</v>
      </c>
      <c r="C473" s="43" t="s">
        <v>58</v>
      </c>
      <c r="D473" s="45">
        <v>5.9</v>
      </c>
      <c r="E473" s="46">
        <v>17810</v>
      </c>
      <c r="F473" s="46">
        <f t="shared" si="49"/>
        <v>105079</v>
      </c>
    </row>
    <row r="474" spans="1:6" ht="12" customHeight="1" x14ac:dyDescent="0.15">
      <c r="A474" s="39">
        <v>6.9</v>
      </c>
      <c r="B474" s="40" t="s">
        <v>746</v>
      </c>
      <c r="C474" s="39"/>
      <c r="D474" s="47"/>
      <c r="E474" s="48"/>
      <c r="F474" s="48"/>
    </row>
    <row r="475" spans="1:6" ht="12" customHeight="1" x14ac:dyDescent="0.15">
      <c r="A475" s="43" t="s">
        <v>747</v>
      </c>
      <c r="B475" s="85" t="s">
        <v>748</v>
      </c>
      <c r="C475" s="43" t="s">
        <v>58</v>
      </c>
      <c r="D475" s="45">
        <v>40</v>
      </c>
      <c r="E475" s="46">
        <v>10435</v>
      </c>
      <c r="F475" s="46">
        <f t="shared" ref="F475:F479" si="50">ROUND(E475*D475,0)</f>
        <v>417400</v>
      </c>
    </row>
    <row r="476" spans="1:6" ht="12" customHeight="1" x14ac:dyDescent="0.15">
      <c r="A476" s="43" t="s">
        <v>749</v>
      </c>
      <c r="B476" s="85" t="s">
        <v>715</v>
      </c>
      <c r="C476" s="43" t="s">
        <v>58</v>
      </c>
      <c r="D476" s="45">
        <v>15.46</v>
      </c>
      <c r="E476" s="46">
        <v>13206</v>
      </c>
      <c r="F476" s="46">
        <f t="shared" si="50"/>
        <v>204165</v>
      </c>
    </row>
    <row r="477" spans="1:6" ht="12" customHeight="1" x14ac:dyDescent="0.15">
      <c r="A477" s="43" t="s">
        <v>750</v>
      </c>
      <c r="B477" s="85" t="s">
        <v>717</v>
      </c>
      <c r="C477" s="43" t="s">
        <v>61</v>
      </c>
      <c r="D477" s="45">
        <v>35</v>
      </c>
      <c r="E477" s="46">
        <v>12844</v>
      </c>
      <c r="F477" s="46">
        <f t="shared" si="50"/>
        <v>449540</v>
      </c>
    </row>
    <row r="478" spans="1:6" ht="12" customHeight="1" x14ac:dyDescent="0.15">
      <c r="A478" s="43" t="s">
        <v>751</v>
      </c>
      <c r="B478" s="85" t="s">
        <v>722</v>
      </c>
      <c r="C478" s="43" t="s">
        <v>58</v>
      </c>
      <c r="D478" s="45">
        <v>34.28</v>
      </c>
      <c r="E478" s="46">
        <v>17810</v>
      </c>
      <c r="F478" s="46">
        <f t="shared" si="50"/>
        <v>610527</v>
      </c>
    </row>
    <row r="479" spans="1:6" ht="12" customHeight="1" x14ac:dyDescent="0.15">
      <c r="A479" s="43" t="s">
        <v>752</v>
      </c>
      <c r="B479" s="85" t="s">
        <v>753</v>
      </c>
      <c r="C479" s="43" t="s">
        <v>61</v>
      </c>
      <c r="D479" s="45">
        <v>30.5</v>
      </c>
      <c r="E479" s="46">
        <v>7901</v>
      </c>
      <c r="F479" s="46">
        <f t="shared" si="50"/>
        <v>240981</v>
      </c>
    </row>
    <row r="480" spans="1:6" ht="12" customHeight="1" x14ac:dyDescent="0.15">
      <c r="A480" s="39">
        <v>6.7</v>
      </c>
      <c r="B480" s="40" t="s">
        <v>754</v>
      </c>
      <c r="C480" s="39"/>
      <c r="D480" s="47"/>
      <c r="E480" s="48"/>
      <c r="F480" s="48"/>
    </row>
    <row r="481" spans="1:6" ht="12" customHeight="1" x14ac:dyDescent="0.15">
      <c r="A481" s="43" t="s">
        <v>740</v>
      </c>
      <c r="B481" s="85" t="s">
        <v>715</v>
      </c>
      <c r="C481" s="43" t="s">
        <v>58</v>
      </c>
      <c r="D481" s="45">
        <v>39.769999999999996</v>
      </c>
      <c r="E481" s="46">
        <v>13206</v>
      </c>
      <c r="F481" s="46">
        <f t="shared" ref="F481:F482" si="51">ROUND(E481*D481,0)</f>
        <v>525203</v>
      </c>
    </row>
    <row r="482" spans="1:6" ht="12" customHeight="1" x14ac:dyDescent="0.15">
      <c r="A482" s="43" t="s">
        <v>741</v>
      </c>
      <c r="B482" s="85" t="s">
        <v>722</v>
      </c>
      <c r="C482" s="43" t="s">
        <v>58</v>
      </c>
      <c r="D482" s="45">
        <v>9.3000000000000007</v>
      </c>
      <c r="E482" s="46">
        <v>17810</v>
      </c>
      <c r="F482" s="46">
        <f t="shared" si="51"/>
        <v>165633</v>
      </c>
    </row>
    <row r="483" spans="1:6" ht="12" customHeight="1" x14ac:dyDescent="0.15">
      <c r="A483" s="39">
        <v>6.8</v>
      </c>
      <c r="B483" s="40" t="s">
        <v>755</v>
      </c>
      <c r="C483" s="39"/>
      <c r="D483" s="47"/>
      <c r="E483" s="48"/>
      <c r="F483" s="48"/>
    </row>
    <row r="484" spans="1:6" ht="12" customHeight="1" x14ac:dyDescent="0.15">
      <c r="A484" s="43" t="s">
        <v>743</v>
      </c>
      <c r="B484" s="85" t="s">
        <v>756</v>
      </c>
      <c r="C484" s="43" t="s">
        <v>66</v>
      </c>
      <c r="D484" s="45">
        <v>6</v>
      </c>
      <c r="E484" s="46">
        <v>330000</v>
      </c>
      <c r="F484" s="46">
        <f>ROUND(E484*D484,0)</f>
        <v>1980000</v>
      </c>
    </row>
    <row r="485" spans="1:6" ht="12" customHeight="1" x14ac:dyDescent="0.15">
      <c r="A485" s="69"/>
      <c r="B485" s="86" t="s">
        <v>205</v>
      </c>
      <c r="C485" s="81"/>
      <c r="D485" s="82"/>
      <c r="E485" s="83"/>
      <c r="F485" s="73">
        <f>SUM(F447:F484)</f>
        <v>105705128</v>
      </c>
    </row>
    <row r="486" spans="1:6" ht="12" customHeight="1" x14ac:dyDescent="0.15">
      <c r="A486" s="34">
        <v>7</v>
      </c>
      <c r="B486" s="35" t="s">
        <v>757</v>
      </c>
      <c r="C486" s="36"/>
      <c r="D486" s="37"/>
      <c r="E486" s="38"/>
      <c r="F486" s="38"/>
    </row>
    <row r="487" spans="1:6" ht="12" customHeight="1" x14ac:dyDescent="0.15">
      <c r="A487" s="84">
        <v>7.1</v>
      </c>
      <c r="B487" s="40" t="s">
        <v>758</v>
      </c>
      <c r="C487" s="39"/>
      <c r="D487" s="64"/>
      <c r="E487" s="48"/>
      <c r="F487" s="42"/>
    </row>
    <row r="488" spans="1:6" ht="12" customHeight="1" x14ac:dyDescent="0.15">
      <c r="A488" s="43" t="s">
        <v>759</v>
      </c>
      <c r="B488" s="85" t="s">
        <v>713</v>
      </c>
      <c r="C488" s="43" t="s">
        <v>58</v>
      </c>
      <c r="D488" s="45">
        <v>1050.2</v>
      </c>
      <c r="E488" s="46">
        <v>10435</v>
      </c>
      <c r="F488" s="46">
        <f t="shared" ref="F488:F491" si="52">ROUND(E488*D488,0)</f>
        <v>10958837</v>
      </c>
    </row>
    <row r="489" spans="1:6" ht="12" customHeight="1" x14ac:dyDescent="0.15">
      <c r="A489" s="43" t="s">
        <v>760</v>
      </c>
      <c r="B489" s="85" t="s">
        <v>761</v>
      </c>
      <c r="C489" s="43" t="s">
        <v>58</v>
      </c>
      <c r="D489" s="45">
        <v>89.38</v>
      </c>
      <c r="E489" s="46">
        <v>13206</v>
      </c>
      <c r="F489" s="46">
        <f t="shared" si="52"/>
        <v>1180352</v>
      </c>
    </row>
    <row r="490" spans="1:6" ht="12" customHeight="1" x14ac:dyDescent="0.15">
      <c r="A490" s="43" t="s">
        <v>762</v>
      </c>
      <c r="B490" s="85" t="s">
        <v>722</v>
      </c>
      <c r="C490" s="43" t="s">
        <v>58</v>
      </c>
      <c r="D490" s="45">
        <v>14.92</v>
      </c>
      <c r="E490" s="46">
        <v>17810</v>
      </c>
      <c r="F490" s="46">
        <f t="shared" si="52"/>
        <v>265725</v>
      </c>
    </row>
    <row r="491" spans="1:6" ht="12" customHeight="1" x14ac:dyDescent="0.15">
      <c r="A491" s="43" t="s">
        <v>763</v>
      </c>
      <c r="B491" s="85" t="s">
        <v>764</v>
      </c>
      <c r="C491" s="43" t="s">
        <v>58</v>
      </c>
      <c r="D491" s="45">
        <v>16.8</v>
      </c>
      <c r="E491" s="46">
        <v>23789</v>
      </c>
      <c r="F491" s="46">
        <f t="shared" si="52"/>
        <v>399655</v>
      </c>
    </row>
    <row r="492" spans="1:6" ht="12" customHeight="1" x14ac:dyDescent="0.15">
      <c r="A492" s="84">
        <v>7.2</v>
      </c>
      <c r="B492" s="40" t="s">
        <v>765</v>
      </c>
      <c r="C492" s="39"/>
      <c r="D492" s="64"/>
      <c r="E492" s="48"/>
      <c r="F492" s="42"/>
    </row>
    <row r="493" spans="1:6" ht="12" customHeight="1" x14ac:dyDescent="0.15">
      <c r="A493" s="43" t="s">
        <v>766</v>
      </c>
      <c r="B493" s="85" t="s">
        <v>670</v>
      </c>
      <c r="C493" s="43" t="s">
        <v>58</v>
      </c>
      <c r="D493" s="45">
        <v>19.18</v>
      </c>
      <c r="E493" s="46">
        <v>7826</v>
      </c>
      <c r="F493" s="46">
        <f t="shared" ref="F493:F512" si="53">ROUND(E493*D493,0)</f>
        <v>150103</v>
      </c>
    </row>
    <row r="494" spans="1:6" ht="12" customHeight="1" x14ac:dyDescent="0.15">
      <c r="A494" s="43" t="s">
        <v>767</v>
      </c>
      <c r="B494" s="85" t="s">
        <v>247</v>
      </c>
      <c r="C494" s="43" t="s">
        <v>66</v>
      </c>
      <c r="D494" s="45">
        <v>2</v>
      </c>
      <c r="E494" s="46">
        <v>21908</v>
      </c>
      <c r="F494" s="46">
        <f t="shared" si="53"/>
        <v>43816</v>
      </c>
    </row>
    <row r="495" spans="1:6" ht="12" customHeight="1" x14ac:dyDescent="0.15">
      <c r="A495" s="43" t="s">
        <v>768</v>
      </c>
      <c r="B495" s="85" t="s">
        <v>675</v>
      </c>
      <c r="C495" s="43" t="s">
        <v>61</v>
      </c>
      <c r="D495" s="45">
        <v>17.079999999999998</v>
      </c>
      <c r="E495" s="46">
        <v>3833</v>
      </c>
      <c r="F495" s="46">
        <f t="shared" si="53"/>
        <v>65468</v>
      </c>
    </row>
    <row r="496" spans="1:6" ht="12" customHeight="1" x14ac:dyDescent="0.15">
      <c r="A496" s="43" t="s">
        <v>769</v>
      </c>
      <c r="B496" s="85" t="s">
        <v>770</v>
      </c>
      <c r="C496" s="43" t="s">
        <v>61</v>
      </c>
      <c r="D496" s="45">
        <v>17.079999999999998</v>
      </c>
      <c r="E496" s="46">
        <v>7246</v>
      </c>
      <c r="F496" s="46">
        <f t="shared" si="53"/>
        <v>123762</v>
      </c>
    </row>
    <row r="497" spans="1:6" ht="12" customHeight="1" x14ac:dyDescent="0.15">
      <c r="A497" s="43" t="s">
        <v>771</v>
      </c>
      <c r="B497" s="85" t="s">
        <v>260</v>
      </c>
      <c r="C497" s="43" t="s">
        <v>61</v>
      </c>
      <c r="D497" s="45">
        <v>4.26</v>
      </c>
      <c r="E497" s="46">
        <v>30270</v>
      </c>
      <c r="F497" s="46">
        <f t="shared" si="53"/>
        <v>128950</v>
      </c>
    </row>
    <row r="498" spans="1:6" ht="12" customHeight="1" x14ac:dyDescent="0.15">
      <c r="A498" s="43" t="s">
        <v>772</v>
      </c>
      <c r="B498" s="85" t="s">
        <v>262</v>
      </c>
      <c r="C498" s="43" t="s">
        <v>61</v>
      </c>
      <c r="D498" s="45">
        <v>2.6</v>
      </c>
      <c r="E498" s="46">
        <v>19521</v>
      </c>
      <c r="F498" s="46">
        <f t="shared" si="53"/>
        <v>50755</v>
      </c>
    </row>
    <row r="499" spans="1:6" ht="12" customHeight="1" x14ac:dyDescent="0.15">
      <c r="A499" s="43" t="s">
        <v>773</v>
      </c>
      <c r="B499" s="85" t="s">
        <v>264</v>
      </c>
      <c r="C499" s="43" t="s">
        <v>61</v>
      </c>
      <c r="D499" s="45">
        <v>4.0599999999999996</v>
      </c>
      <c r="E499" s="46">
        <v>17791</v>
      </c>
      <c r="F499" s="46">
        <f t="shared" si="53"/>
        <v>72231</v>
      </c>
    </row>
    <row r="500" spans="1:6" ht="12" customHeight="1" x14ac:dyDescent="0.15">
      <c r="A500" s="43" t="s">
        <v>774</v>
      </c>
      <c r="B500" s="85" t="s">
        <v>181</v>
      </c>
      <c r="C500" s="43" t="s">
        <v>66</v>
      </c>
      <c r="D500" s="45">
        <v>1</v>
      </c>
      <c r="E500" s="46">
        <v>65335</v>
      </c>
      <c r="F500" s="46">
        <f t="shared" si="53"/>
        <v>65335</v>
      </c>
    </row>
    <row r="501" spans="1:6" ht="12" customHeight="1" x14ac:dyDescent="0.15">
      <c r="A501" s="43" t="s">
        <v>775</v>
      </c>
      <c r="B501" s="85" t="s">
        <v>179</v>
      </c>
      <c r="C501" s="43" t="s">
        <v>66</v>
      </c>
      <c r="D501" s="45">
        <v>1</v>
      </c>
      <c r="E501" s="46">
        <v>71876</v>
      </c>
      <c r="F501" s="46">
        <f t="shared" si="53"/>
        <v>71876</v>
      </c>
    </row>
    <row r="502" spans="1:6" ht="12" customHeight="1" x14ac:dyDescent="0.15">
      <c r="A502" s="43" t="s">
        <v>776</v>
      </c>
      <c r="B502" s="85" t="s">
        <v>177</v>
      </c>
      <c r="C502" s="43" t="s">
        <v>66</v>
      </c>
      <c r="D502" s="45">
        <v>1</v>
      </c>
      <c r="E502" s="46">
        <v>78673</v>
      </c>
      <c r="F502" s="46">
        <f t="shared" si="53"/>
        <v>78673</v>
      </c>
    </row>
    <row r="503" spans="1:6" ht="12" customHeight="1" x14ac:dyDescent="0.15">
      <c r="A503" s="43" t="s">
        <v>777</v>
      </c>
      <c r="B503" s="85" t="s">
        <v>273</v>
      </c>
      <c r="C503" s="43" t="s">
        <v>66</v>
      </c>
      <c r="D503" s="45">
        <v>1</v>
      </c>
      <c r="E503" s="46">
        <v>10132</v>
      </c>
      <c r="F503" s="46">
        <f t="shared" si="53"/>
        <v>10132</v>
      </c>
    </row>
    <row r="504" spans="1:6" ht="12" customHeight="1" x14ac:dyDescent="0.15">
      <c r="A504" s="43" t="s">
        <v>778</v>
      </c>
      <c r="B504" s="85" t="s">
        <v>688</v>
      </c>
      <c r="C504" s="43" t="s">
        <v>61</v>
      </c>
      <c r="D504" s="45">
        <v>6.16</v>
      </c>
      <c r="E504" s="46">
        <v>5462</v>
      </c>
      <c r="F504" s="46">
        <f t="shared" si="53"/>
        <v>33646</v>
      </c>
    </row>
    <row r="505" spans="1:6" ht="12" customHeight="1" x14ac:dyDescent="0.15">
      <c r="A505" s="43" t="s">
        <v>779</v>
      </c>
      <c r="B505" s="85" t="s">
        <v>185</v>
      </c>
      <c r="C505" s="43" t="s">
        <v>66</v>
      </c>
      <c r="D505" s="45">
        <v>2</v>
      </c>
      <c r="E505" s="46">
        <v>46871</v>
      </c>
      <c r="F505" s="46">
        <f t="shared" si="53"/>
        <v>93742</v>
      </c>
    </row>
    <row r="506" spans="1:6" ht="12" customHeight="1" x14ac:dyDescent="0.15">
      <c r="A506" s="43" t="s">
        <v>780</v>
      </c>
      <c r="B506" s="85" t="s">
        <v>691</v>
      </c>
      <c r="C506" s="43" t="s">
        <v>66</v>
      </c>
      <c r="D506" s="45">
        <v>1</v>
      </c>
      <c r="E506" s="46">
        <v>60112</v>
      </c>
      <c r="F506" s="46">
        <f t="shared" si="53"/>
        <v>60112</v>
      </c>
    </row>
    <row r="507" spans="1:6" ht="12" customHeight="1" x14ac:dyDescent="0.15">
      <c r="A507" s="43" t="s">
        <v>781</v>
      </c>
      <c r="B507" s="85" t="s">
        <v>281</v>
      </c>
      <c r="C507" s="43" t="s">
        <v>66</v>
      </c>
      <c r="D507" s="45">
        <v>1</v>
      </c>
      <c r="E507" s="46">
        <v>174353</v>
      </c>
      <c r="F507" s="46">
        <f t="shared" si="53"/>
        <v>174353</v>
      </c>
    </row>
    <row r="508" spans="1:6" ht="12" customHeight="1" x14ac:dyDescent="0.15">
      <c r="A508" s="43" t="s">
        <v>782</v>
      </c>
      <c r="B508" s="85" t="s">
        <v>275</v>
      </c>
      <c r="C508" s="43" t="s">
        <v>66</v>
      </c>
      <c r="D508" s="45">
        <v>1</v>
      </c>
      <c r="E508" s="46">
        <v>281870</v>
      </c>
      <c r="F508" s="46">
        <f t="shared" si="53"/>
        <v>281870</v>
      </c>
    </row>
    <row r="509" spans="1:6" ht="12" customHeight="1" x14ac:dyDescent="0.15">
      <c r="A509" s="43" t="s">
        <v>783</v>
      </c>
      <c r="B509" s="85" t="s">
        <v>705</v>
      </c>
      <c r="C509" s="43" t="s">
        <v>58</v>
      </c>
      <c r="D509" s="45">
        <v>19.18</v>
      </c>
      <c r="E509" s="46">
        <v>56708</v>
      </c>
      <c r="F509" s="46">
        <f t="shared" si="53"/>
        <v>1087659</v>
      </c>
    </row>
    <row r="510" spans="1:6" ht="12" customHeight="1" x14ac:dyDescent="0.15">
      <c r="A510" s="43" t="s">
        <v>784</v>
      </c>
      <c r="B510" s="85" t="s">
        <v>291</v>
      </c>
      <c r="C510" s="43" t="s">
        <v>58</v>
      </c>
      <c r="D510" s="45">
        <v>3.12</v>
      </c>
      <c r="E510" s="46">
        <v>24082</v>
      </c>
      <c r="F510" s="46">
        <f t="shared" si="53"/>
        <v>75136</v>
      </c>
    </row>
    <row r="511" spans="1:6" ht="12" customHeight="1" x14ac:dyDescent="0.15">
      <c r="A511" s="43" t="s">
        <v>785</v>
      </c>
      <c r="B511" s="85" t="s">
        <v>786</v>
      </c>
      <c r="C511" s="43" t="s">
        <v>58</v>
      </c>
      <c r="D511" s="45">
        <v>3.12</v>
      </c>
      <c r="E511" s="46">
        <v>71900</v>
      </c>
      <c r="F511" s="46">
        <f t="shared" si="53"/>
        <v>224328</v>
      </c>
    </row>
    <row r="512" spans="1:6" ht="12" customHeight="1" x14ac:dyDescent="0.15">
      <c r="A512" s="43" t="s">
        <v>787</v>
      </c>
      <c r="B512" s="85" t="s">
        <v>294</v>
      </c>
      <c r="C512" s="43" t="s">
        <v>58</v>
      </c>
      <c r="D512" s="45">
        <v>8.23</v>
      </c>
      <c r="E512" s="46">
        <v>10435</v>
      </c>
      <c r="F512" s="46">
        <f t="shared" si="53"/>
        <v>85880</v>
      </c>
    </row>
    <row r="513" spans="1:6" ht="12" customHeight="1" x14ac:dyDescent="0.15">
      <c r="A513" s="84">
        <v>7.3</v>
      </c>
      <c r="B513" s="40" t="s">
        <v>788</v>
      </c>
      <c r="C513" s="39"/>
      <c r="D513" s="64"/>
      <c r="E513" s="48"/>
      <c r="F513" s="42"/>
    </row>
    <row r="514" spans="1:6" ht="12" customHeight="1" x14ac:dyDescent="0.15">
      <c r="A514" s="43" t="s">
        <v>789</v>
      </c>
      <c r="B514" s="85" t="s">
        <v>670</v>
      </c>
      <c r="C514" s="43" t="s">
        <v>58</v>
      </c>
      <c r="D514" s="45">
        <v>25.86</v>
      </c>
      <c r="E514" s="46">
        <v>7826</v>
      </c>
      <c r="F514" s="46">
        <f t="shared" ref="F514:F534" si="54">ROUND(E514*D514,0)</f>
        <v>202380</v>
      </c>
    </row>
    <row r="515" spans="1:6" ht="12" customHeight="1" x14ac:dyDescent="0.15">
      <c r="A515" s="43" t="s">
        <v>790</v>
      </c>
      <c r="B515" s="85" t="s">
        <v>247</v>
      </c>
      <c r="C515" s="43" t="s">
        <v>66</v>
      </c>
      <c r="D515" s="45">
        <v>3</v>
      </c>
      <c r="E515" s="46">
        <v>21908</v>
      </c>
      <c r="F515" s="46">
        <f t="shared" si="54"/>
        <v>65724</v>
      </c>
    </row>
    <row r="516" spans="1:6" ht="12" customHeight="1" x14ac:dyDescent="0.15">
      <c r="A516" s="43" t="s">
        <v>791</v>
      </c>
      <c r="B516" s="85" t="s">
        <v>675</v>
      </c>
      <c r="C516" s="43" t="s">
        <v>61</v>
      </c>
      <c r="D516" s="45">
        <v>16.88</v>
      </c>
      <c r="E516" s="46">
        <v>3833</v>
      </c>
      <c r="F516" s="46">
        <f t="shared" si="54"/>
        <v>64701</v>
      </c>
    </row>
    <row r="517" spans="1:6" ht="12" customHeight="1" x14ac:dyDescent="0.15">
      <c r="A517" s="43" t="s">
        <v>792</v>
      </c>
      <c r="B517" s="85" t="s">
        <v>770</v>
      </c>
      <c r="C517" s="43" t="s">
        <v>61</v>
      </c>
      <c r="D517" s="45">
        <v>17.88</v>
      </c>
      <c r="E517" s="46">
        <v>7246</v>
      </c>
      <c r="F517" s="46">
        <f t="shared" si="54"/>
        <v>129558</v>
      </c>
    </row>
    <row r="518" spans="1:6" ht="12" customHeight="1" x14ac:dyDescent="0.15">
      <c r="A518" s="43" t="s">
        <v>793</v>
      </c>
      <c r="B518" s="85" t="s">
        <v>260</v>
      </c>
      <c r="C518" s="43" t="s">
        <v>61</v>
      </c>
      <c r="D518" s="45">
        <v>5.85</v>
      </c>
      <c r="E518" s="46">
        <v>30270</v>
      </c>
      <c r="F518" s="46">
        <f t="shared" si="54"/>
        <v>177080</v>
      </c>
    </row>
    <row r="519" spans="1:6" ht="12" customHeight="1" x14ac:dyDescent="0.15">
      <c r="A519" s="43" t="s">
        <v>794</v>
      </c>
      <c r="B519" s="85" t="s">
        <v>262</v>
      </c>
      <c r="C519" s="43" t="s">
        <v>61</v>
      </c>
      <c r="D519" s="45">
        <v>2.4300000000000002</v>
      </c>
      <c r="E519" s="46">
        <v>19521</v>
      </c>
      <c r="F519" s="46">
        <f t="shared" si="54"/>
        <v>47436</v>
      </c>
    </row>
    <row r="520" spans="1:6" ht="12" customHeight="1" x14ac:dyDescent="0.15">
      <c r="A520" s="43" t="s">
        <v>795</v>
      </c>
      <c r="B520" s="85" t="s">
        <v>264</v>
      </c>
      <c r="C520" s="43" t="s">
        <v>61</v>
      </c>
      <c r="D520" s="45">
        <v>2.85</v>
      </c>
      <c r="E520" s="46">
        <v>17791</v>
      </c>
      <c r="F520" s="46">
        <f t="shared" si="54"/>
        <v>50704</v>
      </c>
    </row>
    <row r="521" spans="1:6" ht="12" customHeight="1" x14ac:dyDescent="0.15">
      <c r="A521" s="43" t="s">
        <v>796</v>
      </c>
      <c r="B521" s="85" t="s">
        <v>181</v>
      </c>
      <c r="C521" s="43" t="s">
        <v>66</v>
      </c>
      <c r="D521" s="45">
        <v>1</v>
      </c>
      <c r="E521" s="46">
        <v>65335</v>
      </c>
      <c r="F521" s="46">
        <f t="shared" si="54"/>
        <v>65335</v>
      </c>
    </row>
    <row r="522" spans="1:6" ht="12" customHeight="1" x14ac:dyDescent="0.15">
      <c r="A522" s="43" t="s">
        <v>797</v>
      </c>
      <c r="B522" s="85" t="s">
        <v>179</v>
      </c>
      <c r="C522" s="43" t="s">
        <v>66</v>
      </c>
      <c r="D522" s="45">
        <v>1</v>
      </c>
      <c r="E522" s="46">
        <v>71876</v>
      </c>
      <c r="F522" s="46">
        <f t="shared" si="54"/>
        <v>71876</v>
      </c>
    </row>
    <row r="523" spans="1:6" ht="12" customHeight="1" x14ac:dyDescent="0.15">
      <c r="A523" s="43" t="s">
        <v>798</v>
      </c>
      <c r="B523" s="85" t="s">
        <v>177</v>
      </c>
      <c r="C523" s="43" t="s">
        <v>66</v>
      </c>
      <c r="D523" s="45">
        <v>2</v>
      </c>
      <c r="E523" s="46">
        <v>78673</v>
      </c>
      <c r="F523" s="46">
        <f t="shared" si="54"/>
        <v>157346</v>
      </c>
    </row>
    <row r="524" spans="1:6" ht="12" customHeight="1" x14ac:dyDescent="0.15">
      <c r="A524" s="43" t="s">
        <v>799</v>
      </c>
      <c r="B524" s="85" t="s">
        <v>273</v>
      </c>
      <c r="C524" s="43" t="s">
        <v>66</v>
      </c>
      <c r="D524" s="45">
        <v>1</v>
      </c>
      <c r="E524" s="46">
        <v>10132</v>
      </c>
      <c r="F524" s="46">
        <f t="shared" si="54"/>
        <v>10132</v>
      </c>
    </row>
    <row r="525" spans="1:6" ht="12" customHeight="1" x14ac:dyDescent="0.15">
      <c r="A525" s="43" t="s">
        <v>800</v>
      </c>
      <c r="B525" s="85" t="s">
        <v>688</v>
      </c>
      <c r="C525" s="43" t="s">
        <v>61</v>
      </c>
      <c r="D525" s="45">
        <v>6.75</v>
      </c>
      <c r="E525" s="46">
        <v>5462</v>
      </c>
      <c r="F525" s="46">
        <f t="shared" si="54"/>
        <v>36869</v>
      </c>
    </row>
    <row r="526" spans="1:6" ht="12" customHeight="1" x14ac:dyDescent="0.15">
      <c r="A526" s="43" t="s">
        <v>801</v>
      </c>
      <c r="B526" s="85" t="s">
        <v>185</v>
      </c>
      <c r="C526" s="43" t="s">
        <v>66</v>
      </c>
      <c r="D526" s="45">
        <v>3</v>
      </c>
      <c r="E526" s="46">
        <v>46871</v>
      </c>
      <c r="F526" s="46">
        <f t="shared" si="54"/>
        <v>140613</v>
      </c>
    </row>
    <row r="527" spans="1:6" ht="12" customHeight="1" x14ac:dyDescent="0.15">
      <c r="A527" s="43" t="s">
        <v>802</v>
      </c>
      <c r="B527" s="85" t="s">
        <v>691</v>
      </c>
      <c r="C527" s="43" t="s">
        <v>66</v>
      </c>
      <c r="D527" s="45">
        <v>1</v>
      </c>
      <c r="E527" s="46">
        <v>60112</v>
      </c>
      <c r="F527" s="46">
        <f t="shared" si="54"/>
        <v>60112</v>
      </c>
    </row>
    <row r="528" spans="1:6" ht="12" customHeight="1" x14ac:dyDescent="0.15">
      <c r="A528" s="43" t="s">
        <v>803</v>
      </c>
      <c r="B528" s="85" t="s">
        <v>281</v>
      </c>
      <c r="C528" s="43" t="s">
        <v>66</v>
      </c>
      <c r="D528" s="45">
        <v>1</v>
      </c>
      <c r="E528" s="46">
        <v>174353</v>
      </c>
      <c r="F528" s="46">
        <f t="shared" si="54"/>
        <v>174353</v>
      </c>
    </row>
    <row r="529" spans="1:6" ht="12" customHeight="1" x14ac:dyDescent="0.15">
      <c r="A529" s="43" t="s">
        <v>804</v>
      </c>
      <c r="B529" s="85" t="s">
        <v>805</v>
      </c>
      <c r="C529" s="43" t="s">
        <v>66</v>
      </c>
      <c r="D529" s="45">
        <v>2</v>
      </c>
      <c r="E529" s="46">
        <v>281870</v>
      </c>
      <c r="F529" s="46">
        <f t="shared" si="54"/>
        <v>563740</v>
      </c>
    </row>
    <row r="530" spans="1:6" ht="12" customHeight="1" x14ac:dyDescent="0.15">
      <c r="A530" s="43" t="s">
        <v>806</v>
      </c>
      <c r="B530" s="85" t="s">
        <v>705</v>
      </c>
      <c r="C530" s="43" t="s">
        <v>58</v>
      </c>
      <c r="D530" s="45">
        <v>25.86</v>
      </c>
      <c r="E530" s="46">
        <v>56708</v>
      </c>
      <c r="F530" s="46">
        <f t="shared" si="54"/>
        <v>1466469</v>
      </c>
    </row>
    <row r="531" spans="1:6" ht="12" customHeight="1" x14ac:dyDescent="0.15">
      <c r="A531" s="43" t="s">
        <v>807</v>
      </c>
      <c r="B531" s="85" t="s">
        <v>291</v>
      </c>
      <c r="C531" s="43" t="s">
        <v>58</v>
      </c>
      <c r="D531" s="45">
        <v>22.72</v>
      </c>
      <c r="E531" s="46">
        <v>24082</v>
      </c>
      <c r="F531" s="46">
        <f t="shared" si="54"/>
        <v>547143</v>
      </c>
    </row>
    <row r="532" spans="1:6" ht="12" customHeight="1" x14ac:dyDescent="0.15">
      <c r="A532" s="43" t="s">
        <v>808</v>
      </c>
      <c r="B532" s="85" t="s">
        <v>786</v>
      </c>
      <c r="C532" s="43" t="s">
        <v>58</v>
      </c>
      <c r="D532" s="45">
        <v>5.7</v>
      </c>
      <c r="E532" s="46">
        <v>71900</v>
      </c>
      <c r="F532" s="46">
        <f t="shared" si="54"/>
        <v>409830</v>
      </c>
    </row>
    <row r="533" spans="1:6" ht="12" customHeight="1" x14ac:dyDescent="0.15">
      <c r="A533" s="43" t="s">
        <v>809</v>
      </c>
      <c r="B533" s="85" t="s">
        <v>294</v>
      </c>
      <c r="C533" s="43" t="s">
        <v>58</v>
      </c>
      <c r="D533" s="45">
        <v>12.88</v>
      </c>
      <c r="E533" s="46">
        <v>10435</v>
      </c>
      <c r="F533" s="46">
        <f t="shared" si="54"/>
        <v>134403</v>
      </c>
    </row>
    <row r="534" spans="1:6" ht="12" customHeight="1" x14ac:dyDescent="0.15">
      <c r="A534" s="43" t="s">
        <v>810</v>
      </c>
      <c r="B534" s="85" t="s">
        <v>709</v>
      </c>
      <c r="C534" s="43" t="s">
        <v>66</v>
      </c>
      <c r="D534" s="45">
        <v>2</v>
      </c>
      <c r="E534" s="46">
        <v>1475250</v>
      </c>
      <c r="F534" s="46">
        <f t="shared" si="54"/>
        <v>2950500</v>
      </c>
    </row>
    <row r="535" spans="1:6" ht="12" customHeight="1" x14ac:dyDescent="0.15">
      <c r="A535" s="84">
        <v>7.4</v>
      </c>
      <c r="B535" s="40" t="s">
        <v>811</v>
      </c>
      <c r="C535" s="39"/>
      <c r="D535" s="64"/>
      <c r="E535" s="48"/>
      <c r="F535" s="42"/>
    </row>
    <row r="536" spans="1:6" ht="12" customHeight="1" x14ac:dyDescent="0.15">
      <c r="A536" s="43" t="s">
        <v>812</v>
      </c>
      <c r="B536" s="85" t="s">
        <v>670</v>
      </c>
      <c r="C536" s="43" t="s">
        <v>58</v>
      </c>
      <c r="D536" s="45">
        <v>25.86</v>
      </c>
      <c r="E536" s="46">
        <v>7826</v>
      </c>
      <c r="F536" s="46">
        <f t="shared" ref="F536:F556" si="55">ROUND(E536*D536,0)</f>
        <v>202380</v>
      </c>
    </row>
    <row r="537" spans="1:6" ht="12" customHeight="1" x14ac:dyDescent="0.15">
      <c r="A537" s="43" t="s">
        <v>813</v>
      </c>
      <c r="B537" s="85" t="s">
        <v>247</v>
      </c>
      <c r="C537" s="43" t="s">
        <v>66</v>
      </c>
      <c r="D537" s="45">
        <v>3</v>
      </c>
      <c r="E537" s="46">
        <v>21908</v>
      </c>
      <c r="F537" s="46">
        <f t="shared" si="55"/>
        <v>65724</v>
      </c>
    </row>
    <row r="538" spans="1:6" ht="12" customHeight="1" x14ac:dyDescent="0.15">
      <c r="A538" s="43" t="s">
        <v>814</v>
      </c>
      <c r="B538" s="85" t="s">
        <v>675</v>
      </c>
      <c r="C538" s="43" t="s">
        <v>61</v>
      </c>
      <c r="D538" s="45">
        <v>16.88</v>
      </c>
      <c r="E538" s="46">
        <v>3833</v>
      </c>
      <c r="F538" s="46">
        <f t="shared" si="55"/>
        <v>64701</v>
      </c>
    </row>
    <row r="539" spans="1:6" ht="12" customHeight="1" x14ac:dyDescent="0.15">
      <c r="A539" s="43" t="s">
        <v>815</v>
      </c>
      <c r="B539" s="85" t="s">
        <v>770</v>
      </c>
      <c r="C539" s="43" t="s">
        <v>61</v>
      </c>
      <c r="D539" s="45">
        <v>17.88</v>
      </c>
      <c r="E539" s="46">
        <v>7246</v>
      </c>
      <c r="F539" s="46">
        <f t="shared" si="55"/>
        <v>129558</v>
      </c>
    </row>
    <row r="540" spans="1:6" ht="12" customHeight="1" x14ac:dyDescent="0.15">
      <c r="A540" s="43" t="s">
        <v>816</v>
      </c>
      <c r="B540" s="85" t="s">
        <v>260</v>
      </c>
      <c r="C540" s="43" t="s">
        <v>61</v>
      </c>
      <c r="D540" s="45">
        <v>5.85</v>
      </c>
      <c r="E540" s="46">
        <v>30270</v>
      </c>
      <c r="F540" s="46">
        <f t="shared" si="55"/>
        <v>177080</v>
      </c>
    </row>
    <row r="541" spans="1:6" ht="12" customHeight="1" x14ac:dyDescent="0.15">
      <c r="A541" s="43" t="s">
        <v>817</v>
      </c>
      <c r="B541" s="85" t="s">
        <v>262</v>
      </c>
      <c r="C541" s="43" t="s">
        <v>61</v>
      </c>
      <c r="D541" s="45">
        <v>2.4300000000000002</v>
      </c>
      <c r="E541" s="46">
        <v>19521</v>
      </c>
      <c r="F541" s="46">
        <f t="shared" si="55"/>
        <v>47436</v>
      </c>
    </row>
    <row r="542" spans="1:6" ht="12" customHeight="1" x14ac:dyDescent="0.15">
      <c r="A542" s="43" t="s">
        <v>818</v>
      </c>
      <c r="B542" s="85" t="s">
        <v>264</v>
      </c>
      <c r="C542" s="43" t="s">
        <v>61</v>
      </c>
      <c r="D542" s="45">
        <v>2.85</v>
      </c>
      <c r="E542" s="46">
        <v>17791</v>
      </c>
      <c r="F542" s="46">
        <f t="shared" si="55"/>
        <v>50704</v>
      </c>
    </row>
    <row r="543" spans="1:6" ht="12" customHeight="1" x14ac:dyDescent="0.15">
      <c r="A543" s="43" t="s">
        <v>819</v>
      </c>
      <c r="B543" s="85" t="s">
        <v>181</v>
      </c>
      <c r="C543" s="43" t="s">
        <v>66</v>
      </c>
      <c r="D543" s="45">
        <v>1</v>
      </c>
      <c r="E543" s="46">
        <v>65335</v>
      </c>
      <c r="F543" s="46">
        <f t="shared" si="55"/>
        <v>65335</v>
      </c>
    </row>
    <row r="544" spans="1:6" ht="12" customHeight="1" x14ac:dyDescent="0.15">
      <c r="A544" s="43" t="s">
        <v>820</v>
      </c>
      <c r="B544" s="85" t="s">
        <v>179</v>
      </c>
      <c r="C544" s="43" t="s">
        <v>66</v>
      </c>
      <c r="D544" s="45">
        <v>1</v>
      </c>
      <c r="E544" s="46">
        <v>71876</v>
      </c>
      <c r="F544" s="46">
        <f t="shared" si="55"/>
        <v>71876</v>
      </c>
    </row>
    <row r="545" spans="1:6" ht="12" customHeight="1" x14ac:dyDescent="0.15">
      <c r="A545" s="43" t="s">
        <v>821</v>
      </c>
      <c r="B545" s="85" t="s">
        <v>177</v>
      </c>
      <c r="C545" s="43" t="s">
        <v>66</v>
      </c>
      <c r="D545" s="45">
        <v>2</v>
      </c>
      <c r="E545" s="46">
        <v>78673</v>
      </c>
      <c r="F545" s="46">
        <f t="shared" si="55"/>
        <v>157346</v>
      </c>
    </row>
    <row r="546" spans="1:6" ht="12" customHeight="1" x14ac:dyDescent="0.15">
      <c r="A546" s="43" t="s">
        <v>822</v>
      </c>
      <c r="B546" s="85" t="s">
        <v>273</v>
      </c>
      <c r="C546" s="43" t="s">
        <v>66</v>
      </c>
      <c r="D546" s="45">
        <v>1</v>
      </c>
      <c r="E546" s="46">
        <v>10132</v>
      </c>
      <c r="F546" s="46">
        <f t="shared" si="55"/>
        <v>10132</v>
      </c>
    </row>
    <row r="547" spans="1:6" ht="12" customHeight="1" x14ac:dyDescent="0.15">
      <c r="A547" s="43" t="s">
        <v>823</v>
      </c>
      <c r="B547" s="85" t="s">
        <v>688</v>
      </c>
      <c r="C547" s="43" t="s">
        <v>61</v>
      </c>
      <c r="D547" s="45">
        <v>6.75</v>
      </c>
      <c r="E547" s="46">
        <v>5462</v>
      </c>
      <c r="F547" s="46">
        <f t="shared" si="55"/>
        <v>36869</v>
      </c>
    </row>
    <row r="548" spans="1:6" ht="12" customHeight="1" x14ac:dyDescent="0.15">
      <c r="A548" s="43" t="s">
        <v>824</v>
      </c>
      <c r="B548" s="85" t="s">
        <v>185</v>
      </c>
      <c r="C548" s="43" t="s">
        <v>66</v>
      </c>
      <c r="D548" s="45">
        <v>3</v>
      </c>
      <c r="E548" s="46">
        <v>46871</v>
      </c>
      <c r="F548" s="46">
        <f t="shared" si="55"/>
        <v>140613</v>
      </c>
    </row>
    <row r="549" spans="1:6" ht="12" customHeight="1" x14ac:dyDescent="0.15">
      <c r="A549" s="43" t="s">
        <v>825</v>
      </c>
      <c r="B549" s="85" t="s">
        <v>691</v>
      </c>
      <c r="C549" s="43" t="s">
        <v>66</v>
      </c>
      <c r="D549" s="45">
        <v>1</v>
      </c>
      <c r="E549" s="46">
        <v>60112</v>
      </c>
      <c r="F549" s="46">
        <f t="shared" si="55"/>
        <v>60112</v>
      </c>
    </row>
    <row r="550" spans="1:6" ht="12" customHeight="1" x14ac:dyDescent="0.15">
      <c r="A550" s="43" t="s">
        <v>826</v>
      </c>
      <c r="B550" s="85" t="s">
        <v>281</v>
      </c>
      <c r="C550" s="43" t="s">
        <v>66</v>
      </c>
      <c r="D550" s="45">
        <v>1</v>
      </c>
      <c r="E550" s="46">
        <v>174353</v>
      </c>
      <c r="F550" s="46">
        <f t="shared" si="55"/>
        <v>174353</v>
      </c>
    </row>
    <row r="551" spans="1:6" ht="12" customHeight="1" x14ac:dyDescent="0.15">
      <c r="A551" s="43" t="s">
        <v>827</v>
      </c>
      <c r="B551" s="85" t="s">
        <v>805</v>
      </c>
      <c r="C551" s="43" t="s">
        <v>66</v>
      </c>
      <c r="D551" s="45">
        <v>2</v>
      </c>
      <c r="E551" s="46">
        <v>281870</v>
      </c>
      <c r="F551" s="46">
        <f t="shared" si="55"/>
        <v>563740</v>
      </c>
    </row>
    <row r="552" spans="1:6" ht="12" customHeight="1" x14ac:dyDescent="0.15">
      <c r="A552" s="43" t="s">
        <v>828</v>
      </c>
      <c r="B552" s="85" t="s">
        <v>705</v>
      </c>
      <c r="C552" s="43" t="s">
        <v>58</v>
      </c>
      <c r="D552" s="45">
        <v>25.86</v>
      </c>
      <c r="E552" s="46">
        <v>56708</v>
      </c>
      <c r="F552" s="46">
        <f t="shared" si="55"/>
        <v>1466469</v>
      </c>
    </row>
    <row r="553" spans="1:6" ht="12" customHeight="1" x14ac:dyDescent="0.15">
      <c r="A553" s="43" t="s">
        <v>829</v>
      </c>
      <c r="B553" s="85" t="s">
        <v>291</v>
      </c>
      <c r="C553" s="43" t="s">
        <v>58</v>
      </c>
      <c r="D553" s="45">
        <v>22.72</v>
      </c>
      <c r="E553" s="46">
        <v>24082</v>
      </c>
      <c r="F553" s="46">
        <f t="shared" si="55"/>
        <v>547143</v>
      </c>
    </row>
    <row r="554" spans="1:6" ht="12" customHeight="1" x14ac:dyDescent="0.15">
      <c r="A554" s="43" t="s">
        <v>830</v>
      </c>
      <c r="B554" s="85" t="s">
        <v>786</v>
      </c>
      <c r="C554" s="43" t="s">
        <v>58</v>
      </c>
      <c r="D554" s="45">
        <v>5.7</v>
      </c>
      <c r="E554" s="46">
        <v>71900</v>
      </c>
      <c r="F554" s="46">
        <f t="shared" si="55"/>
        <v>409830</v>
      </c>
    </row>
    <row r="555" spans="1:6" ht="12" customHeight="1" x14ac:dyDescent="0.15">
      <c r="A555" s="43" t="s">
        <v>831</v>
      </c>
      <c r="B555" s="85" t="s">
        <v>294</v>
      </c>
      <c r="C555" s="43" t="s">
        <v>58</v>
      </c>
      <c r="D555" s="45">
        <v>12.88</v>
      </c>
      <c r="E555" s="46">
        <v>10435</v>
      </c>
      <c r="F555" s="46">
        <f t="shared" si="55"/>
        <v>134403</v>
      </c>
    </row>
    <row r="556" spans="1:6" ht="12" customHeight="1" x14ac:dyDescent="0.15">
      <c r="A556" s="43" t="s">
        <v>832</v>
      </c>
      <c r="B556" s="85" t="s">
        <v>709</v>
      </c>
      <c r="C556" s="43" t="s">
        <v>66</v>
      </c>
      <c r="D556" s="45">
        <v>2</v>
      </c>
      <c r="E556" s="46">
        <v>1475250</v>
      </c>
      <c r="F556" s="46">
        <f t="shared" si="55"/>
        <v>2950500</v>
      </c>
    </row>
    <row r="557" spans="1:6" ht="12" customHeight="1" x14ac:dyDescent="0.15">
      <c r="A557" s="84">
        <v>7.5</v>
      </c>
      <c r="B557" s="40" t="s">
        <v>833</v>
      </c>
      <c r="C557" s="39"/>
      <c r="D557" s="64"/>
      <c r="E557" s="48"/>
      <c r="F557" s="42"/>
    </row>
    <row r="558" spans="1:6" ht="12" customHeight="1" x14ac:dyDescent="0.15">
      <c r="A558" s="43" t="s">
        <v>834</v>
      </c>
      <c r="B558" s="85" t="s">
        <v>713</v>
      </c>
      <c r="C558" s="43" t="s">
        <v>58</v>
      </c>
      <c r="D558" s="45">
        <v>602.96</v>
      </c>
      <c r="E558" s="46">
        <v>10435</v>
      </c>
      <c r="F558" s="46">
        <f t="shared" ref="F558:F561" si="56">ROUND(E558*D558,0)</f>
        <v>6291888</v>
      </c>
    </row>
    <row r="559" spans="1:6" ht="12" customHeight="1" x14ac:dyDescent="0.15">
      <c r="A559" s="43" t="s">
        <v>835</v>
      </c>
      <c r="B559" s="85" t="s">
        <v>761</v>
      </c>
      <c r="C559" s="43" t="s">
        <v>58</v>
      </c>
      <c r="D559" s="45">
        <v>52.83</v>
      </c>
      <c r="E559" s="46">
        <v>13206</v>
      </c>
      <c r="F559" s="46">
        <f t="shared" si="56"/>
        <v>697673</v>
      </c>
    </row>
    <row r="560" spans="1:6" ht="12" customHeight="1" x14ac:dyDescent="0.15">
      <c r="A560" s="43" t="s">
        <v>836</v>
      </c>
      <c r="B560" s="85" t="s">
        <v>722</v>
      </c>
      <c r="C560" s="43" t="s">
        <v>58</v>
      </c>
      <c r="D560" s="45">
        <v>5.13</v>
      </c>
      <c r="E560" s="46">
        <v>17810</v>
      </c>
      <c r="F560" s="46">
        <f t="shared" si="56"/>
        <v>91365</v>
      </c>
    </row>
    <row r="561" spans="1:6" ht="12" customHeight="1" x14ac:dyDescent="0.15">
      <c r="A561" s="43" t="s">
        <v>837</v>
      </c>
      <c r="B561" s="85" t="s">
        <v>838</v>
      </c>
      <c r="C561" s="43" t="s">
        <v>58</v>
      </c>
      <c r="D561" s="45">
        <v>17.41</v>
      </c>
      <c r="E561" s="46">
        <v>23789</v>
      </c>
      <c r="F561" s="46">
        <f t="shared" si="56"/>
        <v>414166</v>
      </c>
    </row>
    <row r="562" spans="1:6" ht="12" customHeight="1" x14ac:dyDescent="0.15">
      <c r="A562" s="84">
        <v>7.6</v>
      </c>
      <c r="B562" s="40" t="s">
        <v>839</v>
      </c>
      <c r="C562" s="39"/>
      <c r="D562" s="64"/>
      <c r="E562" s="48"/>
      <c r="F562" s="42"/>
    </row>
    <row r="563" spans="1:6" ht="12" customHeight="1" x14ac:dyDescent="0.15">
      <c r="A563" s="43" t="s">
        <v>840</v>
      </c>
      <c r="B563" s="85" t="s">
        <v>713</v>
      </c>
      <c r="C563" s="43" t="s">
        <v>58</v>
      </c>
      <c r="D563" s="45">
        <v>1117.04</v>
      </c>
      <c r="E563" s="46">
        <v>10435</v>
      </c>
      <c r="F563" s="46">
        <f t="shared" ref="F563:F565" si="57">ROUND(E563*D563,0)</f>
        <v>11656312</v>
      </c>
    </row>
    <row r="564" spans="1:6" ht="12" customHeight="1" x14ac:dyDescent="0.15">
      <c r="A564" s="43" t="s">
        <v>841</v>
      </c>
      <c r="B564" s="85" t="s">
        <v>761</v>
      </c>
      <c r="C564" s="43" t="s">
        <v>58</v>
      </c>
      <c r="D564" s="45">
        <v>39.36</v>
      </c>
      <c r="E564" s="46">
        <v>13206</v>
      </c>
      <c r="F564" s="46">
        <f t="shared" si="57"/>
        <v>519788</v>
      </c>
    </row>
    <row r="565" spans="1:6" ht="12" customHeight="1" x14ac:dyDescent="0.15">
      <c r="A565" s="43" t="s">
        <v>842</v>
      </c>
      <c r="B565" s="85" t="s">
        <v>838</v>
      </c>
      <c r="C565" s="43" t="s">
        <v>58</v>
      </c>
      <c r="D565" s="45">
        <v>24.59</v>
      </c>
      <c r="E565" s="46">
        <v>23789</v>
      </c>
      <c r="F565" s="46">
        <f t="shared" si="57"/>
        <v>584972</v>
      </c>
    </row>
    <row r="566" spans="1:6" ht="12" customHeight="1" x14ac:dyDescent="0.15">
      <c r="A566" s="84">
        <v>7.7</v>
      </c>
      <c r="B566" s="40" t="s">
        <v>843</v>
      </c>
      <c r="C566" s="39"/>
      <c r="D566" s="64"/>
      <c r="E566" s="48"/>
      <c r="F566" s="42"/>
    </row>
    <row r="567" spans="1:6" ht="12" customHeight="1" x14ac:dyDescent="0.15">
      <c r="A567" s="43" t="s">
        <v>844</v>
      </c>
      <c r="B567" s="85" t="s">
        <v>713</v>
      </c>
      <c r="C567" s="43" t="s">
        <v>58</v>
      </c>
      <c r="D567" s="45">
        <v>976.53</v>
      </c>
      <c r="E567" s="46">
        <v>10435</v>
      </c>
      <c r="F567" s="46">
        <f t="shared" ref="F567:F569" si="58">ROUND(E567*D567,0)</f>
        <v>10190091</v>
      </c>
    </row>
    <row r="568" spans="1:6" ht="12" customHeight="1" x14ac:dyDescent="0.15">
      <c r="A568" s="43" t="s">
        <v>845</v>
      </c>
      <c r="B568" s="85" t="s">
        <v>761</v>
      </c>
      <c r="C568" s="43" t="s">
        <v>58</v>
      </c>
      <c r="D568" s="45">
        <v>54.08</v>
      </c>
      <c r="E568" s="46">
        <v>13206</v>
      </c>
      <c r="F568" s="46">
        <f t="shared" si="58"/>
        <v>714180</v>
      </c>
    </row>
    <row r="569" spans="1:6" ht="12" customHeight="1" x14ac:dyDescent="0.15">
      <c r="A569" s="43" t="s">
        <v>846</v>
      </c>
      <c r="B569" s="85" t="s">
        <v>838</v>
      </c>
      <c r="C569" s="43" t="s">
        <v>58</v>
      </c>
      <c r="D569" s="45">
        <v>34.9</v>
      </c>
      <c r="E569" s="46">
        <v>23789</v>
      </c>
      <c r="F569" s="46">
        <f t="shared" si="58"/>
        <v>830236</v>
      </c>
    </row>
    <row r="570" spans="1:6" ht="12" customHeight="1" x14ac:dyDescent="0.15">
      <c r="A570" s="84">
        <v>7.8</v>
      </c>
      <c r="B570" s="40" t="s">
        <v>847</v>
      </c>
      <c r="C570" s="39"/>
      <c r="D570" s="64"/>
      <c r="E570" s="48"/>
      <c r="F570" s="42"/>
    </row>
    <row r="571" spans="1:6" ht="12" customHeight="1" x14ac:dyDescent="0.15">
      <c r="A571" s="43" t="s">
        <v>848</v>
      </c>
      <c r="B571" s="85" t="s">
        <v>713</v>
      </c>
      <c r="C571" s="43" t="s">
        <v>58</v>
      </c>
      <c r="D571" s="45">
        <v>888.73</v>
      </c>
      <c r="E571" s="46">
        <v>10435</v>
      </c>
      <c r="F571" s="46">
        <f t="shared" ref="F571:F573" si="59">ROUND(E571*D571,0)</f>
        <v>9273898</v>
      </c>
    </row>
    <row r="572" spans="1:6" ht="12" customHeight="1" x14ac:dyDescent="0.15">
      <c r="A572" s="43" t="s">
        <v>849</v>
      </c>
      <c r="B572" s="85" t="s">
        <v>761</v>
      </c>
      <c r="C572" s="43" t="s">
        <v>58</v>
      </c>
      <c r="D572" s="45">
        <v>95.37</v>
      </c>
      <c r="E572" s="46">
        <v>13206</v>
      </c>
      <c r="F572" s="46">
        <f t="shared" si="59"/>
        <v>1259456</v>
      </c>
    </row>
    <row r="573" spans="1:6" ht="12" customHeight="1" x14ac:dyDescent="0.15">
      <c r="A573" s="43" t="s">
        <v>850</v>
      </c>
      <c r="B573" s="85" t="s">
        <v>838</v>
      </c>
      <c r="C573" s="43" t="s">
        <v>58</v>
      </c>
      <c r="D573" s="45">
        <v>90.41</v>
      </c>
      <c r="E573" s="46">
        <v>23789</v>
      </c>
      <c r="F573" s="46">
        <f t="shared" si="59"/>
        <v>2150763</v>
      </c>
    </row>
    <row r="574" spans="1:6" ht="12" customHeight="1" x14ac:dyDescent="0.15">
      <c r="A574" s="84">
        <v>7.9</v>
      </c>
      <c r="B574" s="40" t="s">
        <v>851</v>
      </c>
      <c r="C574" s="39"/>
      <c r="D574" s="64"/>
      <c r="E574" s="48"/>
      <c r="F574" s="42"/>
    </row>
    <row r="575" spans="1:6" ht="12" customHeight="1" x14ac:dyDescent="0.15">
      <c r="A575" s="43" t="s">
        <v>852</v>
      </c>
      <c r="B575" s="68" t="s">
        <v>713</v>
      </c>
      <c r="C575" s="43" t="s">
        <v>58</v>
      </c>
      <c r="D575" s="45">
        <v>960.62</v>
      </c>
      <c r="E575" s="46">
        <v>10435</v>
      </c>
      <c r="F575" s="46">
        <f t="shared" ref="F575:F577" si="60">ROUND(E575*D575,0)</f>
        <v>10024070</v>
      </c>
    </row>
    <row r="576" spans="1:6" ht="12" customHeight="1" x14ac:dyDescent="0.15">
      <c r="A576" s="43" t="s">
        <v>853</v>
      </c>
      <c r="B576" s="68" t="s">
        <v>761</v>
      </c>
      <c r="C576" s="43" t="s">
        <v>58</v>
      </c>
      <c r="D576" s="45">
        <v>59.25</v>
      </c>
      <c r="E576" s="46">
        <v>13206</v>
      </c>
      <c r="F576" s="46">
        <f t="shared" si="60"/>
        <v>782456</v>
      </c>
    </row>
    <row r="577" spans="1:6" ht="12" customHeight="1" x14ac:dyDescent="0.15">
      <c r="A577" s="43" t="s">
        <v>854</v>
      </c>
      <c r="B577" s="68" t="s">
        <v>838</v>
      </c>
      <c r="C577" s="43" t="s">
        <v>58</v>
      </c>
      <c r="D577" s="45">
        <v>26.23</v>
      </c>
      <c r="E577" s="46">
        <v>23789</v>
      </c>
      <c r="F577" s="46">
        <f t="shared" si="60"/>
        <v>623985</v>
      </c>
    </row>
    <row r="578" spans="1:6" ht="12" customHeight="1" x14ac:dyDescent="0.15">
      <c r="A578" s="79">
        <v>7.1</v>
      </c>
      <c r="B578" s="40" t="s">
        <v>855</v>
      </c>
      <c r="C578" s="39"/>
      <c r="D578" s="64"/>
      <c r="E578" s="48"/>
      <c r="F578" s="42"/>
    </row>
    <row r="579" spans="1:6" ht="12" customHeight="1" x14ac:dyDescent="0.15">
      <c r="A579" s="43" t="s">
        <v>856</v>
      </c>
      <c r="B579" s="85" t="s">
        <v>713</v>
      </c>
      <c r="C579" s="43" t="s">
        <v>58</v>
      </c>
      <c r="D579" s="45">
        <v>525.04</v>
      </c>
      <c r="E579" s="46">
        <v>10435</v>
      </c>
      <c r="F579" s="46">
        <f t="shared" ref="F579:F582" si="61">ROUND(E579*D579,0)</f>
        <v>5478792</v>
      </c>
    </row>
    <row r="580" spans="1:6" ht="12" customHeight="1" x14ac:dyDescent="0.15">
      <c r="A580" s="43" t="s">
        <v>857</v>
      </c>
      <c r="B580" s="85" t="s">
        <v>761</v>
      </c>
      <c r="C580" s="43" t="s">
        <v>58</v>
      </c>
      <c r="D580" s="45">
        <v>56.019999999999996</v>
      </c>
      <c r="E580" s="46">
        <v>13206</v>
      </c>
      <c r="F580" s="46">
        <f t="shared" si="61"/>
        <v>739800</v>
      </c>
    </row>
    <row r="581" spans="1:6" ht="12" customHeight="1" x14ac:dyDescent="0.15">
      <c r="A581" s="43" t="s">
        <v>858</v>
      </c>
      <c r="B581" s="85" t="s">
        <v>859</v>
      </c>
      <c r="C581" s="43" t="s">
        <v>61</v>
      </c>
      <c r="D581" s="45">
        <v>28</v>
      </c>
      <c r="E581" s="46">
        <v>7901</v>
      </c>
      <c r="F581" s="46">
        <f t="shared" si="61"/>
        <v>221228</v>
      </c>
    </row>
    <row r="582" spans="1:6" ht="12" customHeight="1" x14ac:dyDescent="0.15">
      <c r="A582" s="43" t="s">
        <v>860</v>
      </c>
      <c r="B582" s="85" t="s">
        <v>861</v>
      </c>
      <c r="C582" s="43" t="s">
        <v>61</v>
      </c>
      <c r="D582" s="45">
        <v>41.92</v>
      </c>
      <c r="E582" s="46">
        <v>12844</v>
      </c>
      <c r="F582" s="46">
        <f t="shared" si="61"/>
        <v>538420</v>
      </c>
    </row>
    <row r="583" spans="1:6" ht="12" customHeight="1" x14ac:dyDescent="0.15">
      <c r="A583" s="79">
        <v>7.11</v>
      </c>
      <c r="B583" s="40" t="s">
        <v>862</v>
      </c>
      <c r="C583" s="39"/>
      <c r="D583" s="64"/>
      <c r="E583" s="48"/>
      <c r="F583" s="42"/>
    </row>
    <row r="584" spans="1:6" ht="12" customHeight="1" x14ac:dyDescent="0.15">
      <c r="A584" s="43" t="s">
        <v>863</v>
      </c>
      <c r="B584" s="85" t="s">
        <v>713</v>
      </c>
      <c r="C584" s="43" t="s">
        <v>58</v>
      </c>
      <c r="D584" s="45">
        <v>633.17999999999995</v>
      </c>
      <c r="E584" s="46">
        <v>10435</v>
      </c>
      <c r="F584" s="46">
        <f t="shared" ref="F584:F585" si="62">ROUND(E584*D584,0)</f>
        <v>6607233</v>
      </c>
    </row>
    <row r="585" spans="1:6" ht="12" customHeight="1" x14ac:dyDescent="0.15">
      <c r="A585" s="43" t="s">
        <v>864</v>
      </c>
      <c r="B585" s="85" t="s">
        <v>761</v>
      </c>
      <c r="C585" s="43" t="s">
        <v>58</v>
      </c>
      <c r="D585" s="45">
        <v>40.11</v>
      </c>
      <c r="E585" s="46">
        <v>13206</v>
      </c>
      <c r="F585" s="46">
        <f t="shared" si="62"/>
        <v>529693</v>
      </c>
    </row>
    <row r="586" spans="1:6" ht="12" customHeight="1" x14ac:dyDescent="0.15">
      <c r="A586" s="79">
        <v>7.12</v>
      </c>
      <c r="B586" s="40" t="s">
        <v>865</v>
      </c>
      <c r="C586" s="39"/>
      <c r="D586" s="64"/>
      <c r="E586" s="48"/>
      <c r="F586" s="42"/>
    </row>
    <row r="587" spans="1:6" ht="12" customHeight="1" x14ac:dyDescent="0.15">
      <c r="A587" s="43" t="s">
        <v>866</v>
      </c>
      <c r="B587" s="85" t="s">
        <v>713</v>
      </c>
      <c r="C587" s="43" t="s">
        <v>58</v>
      </c>
      <c r="D587" s="45">
        <v>1769.54</v>
      </c>
      <c r="E587" s="46">
        <v>10435</v>
      </c>
      <c r="F587" s="46">
        <f t="shared" ref="F587:F590" si="63">ROUND(E587*D587,0)</f>
        <v>18465150</v>
      </c>
    </row>
    <row r="588" spans="1:6" ht="12" customHeight="1" x14ac:dyDescent="0.15">
      <c r="A588" s="43" t="s">
        <v>867</v>
      </c>
      <c r="B588" s="85" t="s">
        <v>761</v>
      </c>
      <c r="C588" s="43" t="s">
        <v>58</v>
      </c>
      <c r="D588" s="45">
        <v>99.9</v>
      </c>
      <c r="E588" s="46">
        <v>13206</v>
      </c>
      <c r="F588" s="46">
        <f t="shared" si="63"/>
        <v>1319279</v>
      </c>
    </row>
    <row r="589" spans="1:6" ht="12" customHeight="1" x14ac:dyDescent="0.15">
      <c r="A589" s="43" t="s">
        <v>868</v>
      </c>
      <c r="B589" s="85" t="s">
        <v>838</v>
      </c>
      <c r="C589" s="43" t="s">
        <v>58</v>
      </c>
      <c r="D589" s="45">
        <v>36.15</v>
      </c>
      <c r="E589" s="46">
        <v>23789</v>
      </c>
      <c r="F589" s="46">
        <f t="shared" si="63"/>
        <v>859972</v>
      </c>
    </row>
    <row r="590" spans="1:6" ht="12" customHeight="1" x14ac:dyDescent="0.15">
      <c r="A590" s="43" t="s">
        <v>869</v>
      </c>
      <c r="B590" s="85" t="s">
        <v>861</v>
      </c>
      <c r="C590" s="43" t="s">
        <v>61</v>
      </c>
      <c r="D590" s="45">
        <v>22</v>
      </c>
      <c r="E590" s="46">
        <v>12844</v>
      </c>
      <c r="F590" s="46">
        <f t="shared" si="63"/>
        <v>282568</v>
      </c>
    </row>
    <row r="591" spans="1:6" ht="12" customHeight="1" x14ac:dyDescent="0.15">
      <c r="A591" s="79">
        <v>7.13</v>
      </c>
      <c r="B591" s="40" t="s">
        <v>870</v>
      </c>
      <c r="C591" s="39"/>
      <c r="D591" s="64"/>
      <c r="E591" s="48"/>
      <c r="F591" s="42"/>
    </row>
    <row r="592" spans="1:6" ht="12" customHeight="1" x14ac:dyDescent="0.15">
      <c r="A592" s="43" t="s">
        <v>871</v>
      </c>
      <c r="B592" s="85" t="s">
        <v>713</v>
      </c>
      <c r="C592" s="43" t="s">
        <v>58</v>
      </c>
      <c r="D592" s="45">
        <v>1130.6500000000001</v>
      </c>
      <c r="E592" s="46">
        <v>10435</v>
      </c>
      <c r="F592" s="46">
        <f t="shared" ref="F592:F594" si="64">ROUND(E592*D592,0)</f>
        <v>11798333</v>
      </c>
    </row>
    <row r="593" spans="1:6" ht="12" customHeight="1" x14ac:dyDescent="0.15">
      <c r="A593" s="43" t="s">
        <v>872</v>
      </c>
      <c r="B593" s="85" t="s">
        <v>761</v>
      </c>
      <c r="C593" s="43" t="s">
        <v>58</v>
      </c>
      <c r="D593" s="45">
        <v>91.39</v>
      </c>
      <c r="E593" s="46">
        <v>13206</v>
      </c>
      <c r="F593" s="46">
        <f t="shared" si="64"/>
        <v>1206896</v>
      </c>
    </row>
    <row r="594" spans="1:6" ht="12" customHeight="1" x14ac:dyDescent="0.15">
      <c r="A594" s="43" t="s">
        <v>873</v>
      </c>
      <c r="B594" s="85" t="s">
        <v>838</v>
      </c>
      <c r="C594" s="43" t="s">
        <v>58</v>
      </c>
      <c r="D594" s="45">
        <v>25.82</v>
      </c>
      <c r="E594" s="46">
        <v>23789</v>
      </c>
      <c r="F594" s="46">
        <f t="shared" si="64"/>
        <v>614232</v>
      </c>
    </row>
    <row r="595" spans="1:6" ht="12" customHeight="1" x14ac:dyDescent="0.15">
      <c r="A595" s="79">
        <v>7.14</v>
      </c>
      <c r="B595" s="40" t="s">
        <v>874</v>
      </c>
      <c r="C595" s="39"/>
      <c r="D595" s="64"/>
      <c r="E595" s="48"/>
      <c r="F595" s="42"/>
    </row>
    <row r="596" spans="1:6" ht="12" customHeight="1" x14ac:dyDescent="0.15">
      <c r="A596" s="43" t="s">
        <v>875</v>
      </c>
      <c r="B596" s="85" t="s">
        <v>876</v>
      </c>
      <c r="C596" s="43" t="s">
        <v>66</v>
      </c>
      <c r="D596" s="45">
        <v>6</v>
      </c>
      <c r="E596" s="46">
        <v>1470000</v>
      </c>
      <c r="F596" s="46">
        <f t="shared" ref="F596:F601" si="65">ROUND(E596*D596,0)</f>
        <v>8820000</v>
      </c>
    </row>
    <row r="597" spans="1:6" ht="12" customHeight="1" x14ac:dyDescent="0.15">
      <c r="A597" s="43" t="s">
        <v>877</v>
      </c>
      <c r="B597" s="85" t="s">
        <v>878</v>
      </c>
      <c r="C597" s="43" t="s">
        <v>66</v>
      </c>
      <c r="D597" s="45">
        <v>1</v>
      </c>
      <c r="E597" s="46">
        <v>1970000</v>
      </c>
      <c r="F597" s="46">
        <f t="shared" si="65"/>
        <v>1970000</v>
      </c>
    </row>
    <row r="598" spans="1:6" ht="12" customHeight="1" x14ac:dyDescent="0.15">
      <c r="A598" s="43" t="s">
        <v>879</v>
      </c>
      <c r="B598" s="85" t="s">
        <v>880</v>
      </c>
      <c r="C598" s="43" t="s">
        <v>66</v>
      </c>
      <c r="D598" s="45">
        <v>2</v>
      </c>
      <c r="E598" s="46">
        <v>330000</v>
      </c>
      <c r="F598" s="46">
        <f t="shared" si="65"/>
        <v>660000</v>
      </c>
    </row>
    <row r="599" spans="1:6" ht="12" customHeight="1" x14ac:dyDescent="0.15">
      <c r="A599" s="43" t="s">
        <v>881</v>
      </c>
      <c r="B599" s="85" t="s">
        <v>882</v>
      </c>
      <c r="C599" s="43" t="s">
        <v>66</v>
      </c>
      <c r="D599" s="45">
        <v>1</v>
      </c>
      <c r="E599" s="46">
        <v>262500</v>
      </c>
      <c r="F599" s="46">
        <f t="shared" si="65"/>
        <v>262500</v>
      </c>
    </row>
    <row r="600" spans="1:6" ht="12" customHeight="1" x14ac:dyDescent="0.15">
      <c r="A600" s="43" t="s">
        <v>883</v>
      </c>
      <c r="B600" s="85" t="s">
        <v>884</v>
      </c>
      <c r="C600" s="43" t="s">
        <v>66</v>
      </c>
      <c r="D600" s="45">
        <v>1</v>
      </c>
      <c r="E600" s="46">
        <v>280000</v>
      </c>
      <c r="F600" s="46">
        <f t="shared" si="65"/>
        <v>280000</v>
      </c>
    </row>
    <row r="601" spans="1:6" ht="12" customHeight="1" x14ac:dyDescent="0.15">
      <c r="A601" s="43" t="s">
        <v>885</v>
      </c>
      <c r="B601" s="85" t="s">
        <v>886</v>
      </c>
      <c r="C601" s="43" t="s">
        <v>66</v>
      </c>
      <c r="D601" s="45">
        <v>7</v>
      </c>
      <c r="E601" s="46">
        <v>215000</v>
      </c>
      <c r="F601" s="46">
        <f t="shared" si="65"/>
        <v>1505000</v>
      </c>
    </row>
    <row r="602" spans="1:6" ht="12" customHeight="1" x14ac:dyDescent="0.15">
      <c r="A602" s="79">
        <v>7.15</v>
      </c>
      <c r="B602" s="40" t="s">
        <v>887</v>
      </c>
      <c r="C602" s="39"/>
      <c r="D602" s="64"/>
      <c r="E602" s="48"/>
      <c r="F602" s="42"/>
    </row>
    <row r="603" spans="1:6" ht="12" customHeight="1" x14ac:dyDescent="0.15">
      <c r="A603" s="43" t="s">
        <v>888</v>
      </c>
      <c r="B603" s="85" t="s">
        <v>889</v>
      </c>
      <c r="C603" s="43" t="s">
        <v>61</v>
      </c>
      <c r="D603" s="45">
        <v>24</v>
      </c>
      <c r="E603" s="46">
        <v>258378</v>
      </c>
      <c r="F603" s="46">
        <f>ROUND(E603*D603,0)</f>
        <v>6201072</v>
      </c>
    </row>
    <row r="604" spans="1:6" ht="12" customHeight="1" x14ac:dyDescent="0.15">
      <c r="A604" s="69"/>
      <c r="B604" s="86" t="s">
        <v>205</v>
      </c>
      <c r="C604" s="81"/>
      <c r="D604" s="82"/>
      <c r="E604" s="83"/>
      <c r="F604" s="73">
        <f>SUM(F488:F603)</f>
        <v>155300471</v>
      </c>
    </row>
    <row r="605" spans="1:6" ht="12" customHeight="1" x14ac:dyDescent="0.15">
      <c r="A605" s="34">
        <v>8</v>
      </c>
      <c r="B605" s="35" t="s">
        <v>890</v>
      </c>
      <c r="C605" s="36"/>
      <c r="D605" s="37"/>
      <c r="E605" s="38"/>
      <c r="F605" s="38"/>
    </row>
    <row r="606" spans="1:6" ht="12" customHeight="1" x14ac:dyDescent="0.15">
      <c r="A606" s="84">
        <v>8.1</v>
      </c>
      <c r="B606" s="40" t="s">
        <v>891</v>
      </c>
      <c r="C606" s="39"/>
      <c r="D606" s="64"/>
      <c r="E606" s="48"/>
      <c r="F606" s="42"/>
    </row>
    <row r="607" spans="1:6" ht="12" customHeight="1" x14ac:dyDescent="0.15">
      <c r="A607" s="43" t="s">
        <v>892</v>
      </c>
      <c r="B607" s="44" t="s">
        <v>893</v>
      </c>
      <c r="C607" s="43" t="s">
        <v>58</v>
      </c>
      <c r="D607" s="45">
        <v>1159.7</v>
      </c>
      <c r="E607" s="46">
        <v>10435</v>
      </c>
      <c r="F607" s="46">
        <f t="shared" ref="F607:F610" si="66">ROUND(E607*D607,0)</f>
        <v>12101470</v>
      </c>
    </row>
    <row r="608" spans="1:6" ht="12" customHeight="1" x14ac:dyDescent="0.15">
      <c r="A608" s="43" t="s">
        <v>894</v>
      </c>
      <c r="B608" s="44" t="s">
        <v>895</v>
      </c>
      <c r="C608" s="43" t="s">
        <v>58</v>
      </c>
      <c r="D608" s="45">
        <v>30.51</v>
      </c>
      <c r="E608" s="46">
        <v>23789</v>
      </c>
      <c r="F608" s="46">
        <f t="shared" si="66"/>
        <v>725802</v>
      </c>
    </row>
    <row r="609" spans="1:6" ht="12" customHeight="1" x14ac:dyDescent="0.15">
      <c r="A609" s="43" t="s">
        <v>896</v>
      </c>
      <c r="B609" s="44" t="s">
        <v>897</v>
      </c>
      <c r="C609" s="43" t="s">
        <v>58</v>
      </c>
      <c r="D609" s="45">
        <v>73.03</v>
      </c>
      <c r="E609" s="46">
        <v>13206</v>
      </c>
      <c r="F609" s="46">
        <f t="shared" si="66"/>
        <v>964434</v>
      </c>
    </row>
    <row r="610" spans="1:6" ht="12" customHeight="1" x14ac:dyDescent="0.15">
      <c r="A610" s="43" t="s">
        <v>898</v>
      </c>
      <c r="B610" s="44" t="s">
        <v>861</v>
      </c>
      <c r="C610" s="43" t="s">
        <v>61</v>
      </c>
      <c r="D610" s="45">
        <v>20.399999999999999</v>
      </c>
      <c r="E610" s="46">
        <v>10825</v>
      </c>
      <c r="F610" s="46">
        <f t="shared" si="66"/>
        <v>220830</v>
      </c>
    </row>
    <row r="611" spans="1:6" ht="12" customHeight="1" x14ac:dyDescent="0.15">
      <c r="A611" s="84">
        <v>8.1999999999999993</v>
      </c>
      <c r="B611" s="40" t="s">
        <v>899</v>
      </c>
      <c r="C611" s="39"/>
      <c r="D611" s="64"/>
      <c r="E611" s="48"/>
      <c r="F611" s="42"/>
    </row>
    <row r="612" spans="1:6" ht="12" customHeight="1" x14ac:dyDescent="0.15">
      <c r="A612" s="43" t="s">
        <v>900</v>
      </c>
      <c r="B612" s="44" t="s">
        <v>893</v>
      </c>
      <c r="C612" s="43" t="s">
        <v>58</v>
      </c>
      <c r="D612" s="45">
        <v>806.89</v>
      </c>
      <c r="E612" s="46">
        <v>10435</v>
      </c>
      <c r="F612" s="46">
        <f t="shared" ref="F612:F613" si="67">ROUND(E612*D612,0)</f>
        <v>8419897</v>
      </c>
    </row>
    <row r="613" spans="1:6" ht="12" customHeight="1" x14ac:dyDescent="0.15">
      <c r="A613" s="43" t="s">
        <v>901</v>
      </c>
      <c r="B613" s="44" t="s">
        <v>897</v>
      </c>
      <c r="C613" s="43" t="s">
        <v>58</v>
      </c>
      <c r="D613" s="45">
        <v>53.099999999999994</v>
      </c>
      <c r="E613" s="46">
        <v>13206</v>
      </c>
      <c r="F613" s="46">
        <f t="shared" si="67"/>
        <v>701239</v>
      </c>
    </row>
    <row r="614" spans="1:6" ht="12" customHeight="1" x14ac:dyDescent="0.15">
      <c r="A614" s="39">
        <v>8.3000000000000007</v>
      </c>
      <c r="B614" s="40" t="s">
        <v>902</v>
      </c>
      <c r="C614" s="39"/>
      <c r="D614" s="47"/>
      <c r="E614" s="48"/>
      <c r="F614" s="48"/>
    </row>
    <row r="615" spans="1:6" ht="12" customHeight="1" x14ac:dyDescent="0.15">
      <c r="A615" s="43" t="s">
        <v>903</v>
      </c>
      <c r="B615" s="44" t="s">
        <v>893</v>
      </c>
      <c r="C615" s="43" t="s">
        <v>58</v>
      </c>
      <c r="D615" s="45">
        <v>363.6</v>
      </c>
      <c r="E615" s="46">
        <v>10435</v>
      </c>
      <c r="F615" s="46">
        <f t="shared" ref="F615:F616" si="68">ROUND(E615*D615,0)</f>
        <v>3794166</v>
      </c>
    </row>
    <row r="616" spans="1:6" ht="12" customHeight="1" x14ac:dyDescent="0.15">
      <c r="A616" s="43" t="s">
        <v>904</v>
      </c>
      <c r="B616" s="44" t="s">
        <v>897</v>
      </c>
      <c r="C616" s="43" t="s">
        <v>58</v>
      </c>
      <c r="D616" s="45">
        <v>15.299999999999999</v>
      </c>
      <c r="E616" s="46">
        <v>13206</v>
      </c>
      <c r="F616" s="46">
        <f t="shared" si="68"/>
        <v>202052</v>
      </c>
    </row>
    <row r="617" spans="1:6" ht="12" customHeight="1" x14ac:dyDescent="0.15">
      <c r="A617" s="39">
        <v>8.4</v>
      </c>
      <c r="B617" s="40" t="s">
        <v>905</v>
      </c>
      <c r="C617" s="39"/>
      <c r="D617" s="47"/>
      <c r="E617" s="48"/>
      <c r="F617" s="48"/>
    </row>
    <row r="618" spans="1:6" ht="12" customHeight="1" x14ac:dyDescent="0.15">
      <c r="A618" s="43" t="s">
        <v>906</v>
      </c>
      <c r="B618" s="44" t="s">
        <v>893</v>
      </c>
      <c r="C618" s="43" t="s">
        <v>58</v>
      </c>
      <c r="D618" s="45">
        <v>529.4</v>
      </c>
      <c r="E618" s="46">
        <v>10435</v>
      </c>
      <c r="F618" s="46">
        <f t="shared" ref="F618:F619" si="69">ROUND(E618*D618,0)</f>
        <v>5524289</v>
      </c>
    </row>
    <row r="619" spans="1:6" ht="12" customHeight="1" x14ac:dyDescent="0.15">
      <c r="A619" s="43" t="s">
        <v>907</v>
      </c>
      <c r="B619" s="44" t="s">
        <v>897</v>
      </c>
      <c r="C619" s="43" t="s">
        <v>58</v>
      </c>
      <c r="D619" s="45">
        <v>27.05</v>
      </c>
      <c r="E619" s="46">
        <v>13206</v>
      </c>
      <c r="F619" s="46">
        <f t="shared" si="69"/>
        <v>357222</v>
      </c>
    </row>
    <row r="620" spans="1:6" ht="12" customHeight="1" x14ac:dyDescent="0.15">
      <c r="A620" s="39">
        <v>8.5</v>
      </c>
      <c r="B620" s="40" t="s">
        <v>908</v>
      </c>
      <c r="C620" s="39"/>
      <c r="D620" s="47"/>
      <c r="E620" s="48"/>
      <c r="F620" s="48"/>
    </row>
    <row r="621" spans="1:6" ht="12" customHeight="1" x14ac:dyDescent="0.15">
      <c r="A621" s="43" t="s">
        <v>909</v>
      </c>
      <c r="B621" s="44" t="s">
        <v>309</v>
      </c>
      <c r="C621" s="43" t="s">
        <v>58</v>
      </c>
      <c r="D621" s="45">
        <v>6</v>
      </c>
      <c r="E621" s="46">
        <v>14019</v>
      </c>
      <c r="F621" s="46">
        <f t="shared" ref="F621:F623" si="70">ROUND(E621*D621,0)</f>
        <v>84114</v>
      </c>
    </row>
    <row r="622" spans="1:6" ht="12" customHeight="1" x14ac:dyDescent="0.15">
      <c r="A622" s="43" t="s">
        <v>910</v>
      </c>
      <c r="B622" s="44" t="s">
        <v>911</v>
      </c>
      <c r="C622" s="43" t="s">
        <v>58</v>
      </c>
      <c r="D622" s="45">
        <v>6</v>
      </c>
      <c r="E622" s="46">
        <v>24082</v>
      </c>
      <c r="F622" s="46">
        <f t="shared" si="70"/>
        <v>144492</v>
      </c>
    </row>
    <row r="623" spans="1:6" ht="12" customHeight="1" x14ac:dyDescent="0.15">
      <c r="A623" s="43" t="s">
        <v>912</v>
      </c>
      <c r="B623" s="44" t="s">
        <v>214</v>
      </c>
      <c r="C623" s="43" t="s">
        <v>58</v>
      </c>
      <c r="D623" s="45">
        <v>6</v>
      </c>
      <c r="E623" s="46">
        <v>48819</v>
      </c>
      <c r="F623" s="46">
        <f t="shared" si="70"/>
        <v>292914</v>
      </c>
    </row>
    <row r="624" spans="1:6" ht="12" customHeight="1" x14ac:dyDescent="0.15">
      <c r="A624" s="69"/>
      <c r="B624" s="70" t="s">
        <v>205</v>
      </c>
      <c r="C624" s="81"/>
      <c r="D624" s="82"/>
      <c r="E624" s="83"/>
      <c r="F624" s="73">
        <f>SUM(F607:F623)</f>
        <v>33532921</v>
      </c>
    </row>
    <row r="625" spans="1:6" ht="12" customHeight="1" x14ac:dyDescent="0.15">
      <c r="A625" s="34">
        <v>9</v>
      </c>
      <c r="B625" s="35" t="s">
        <v>913</v>
      </c>
      <c r="C625" s="36"/>
      <c r="D625" s="37"/>
      <c r="E625" s="38"/>
      <c r="F625" s="38"/>
    </row>
    <row r="626" spans="1:6" ht="12" customHeight="1" x14ac:dyDescent="0.15">
      <c r="A626" s="84">
        <v>9.1</v>
      </c>
      <c r="B626" s="40" t="s">
        <v>914</v>
      </c>
      <c r="C626" s="39"/>
      <c r="D626" s="64"/>
      <c r="E626" s="48"/>
      <c r="F626" s="42"/>
    </row>
    <row r="627" spans="1:6" ht="12" customHeight="1" x14ac:dyDescent="0.15">
      <c r="A627" s="43" t="s">
        <v>915</v>
      </c>
      <c r="B627" s="44" t="s">
        <v>670</v>
      </c>
      <c r="C627" s="43" t="s">
        <v>58</v>
      </c>
      <c r="D627" s="45">
        <v>111.14</v>
      </c>
      <c r="E627" s="46">
        <v>7826</v>
      </c>
      <c r="F627" s="46">
        <f t="shared" ref="F627:F656" si="71">ROUND(E627*D627,0)</f>
        <v>869782</v>
      </c>
    </row>
    <row r="628" spans="1:6" ht="12" customHeight="1" x14ac:dyDescent="0.15">
      <c r="A628" s="43" t="s">
        <v>916</v>
      </c>
      <c r="B628" s="44" t="s">
        <v>247</v>
      </c>
      <c r="C628" s="43" t="s">
        <v>66</v>
      </c>
      <c r="D628" s="45">
        <v>13</v>
      </c>
      <c r="E628" s="46">
        <v>21908</v>
      </c>
      <c r="F628" s="46">
        <f t="shared" si="71"/>
        <v>284804</v>
      </c>
    </row>
    <row r="629" spans="1:6" ht="12" customHeight="1" x14ac:dyDescent="0.15">
      <c r="A629" s="43" t="s">
        <v>917</v>
      </c>
      <c r="B629" s="44" t="s">
        <v>675</v>
      </c>
      <c r="C629" s="43" t="s">
        <v>61</v>
      </c>
      <c r="D629" s="45">
        <v>100.22999999999999</v>
      </c>
      <c r="E629" s="46">
        <v>3833</v>
      </c>
      <c r="F629" s="46">
        <f t="shared" si="71"/>
        <v>384182</v>
      </c>
    </row>
    <row r="630" spans="1:6" ht="12" customHeight="1" x14ac:dyDescent="0.15">
      <c r="A630" s="43" t="s">
        <v>918</v>
      </c>
      <c r="B630" s="44" t="s">
        <v>770</v>
      </c>
      <c r="C630" s="43" t="s">
        <v>61</v>
      </c>
      <c r="D630" s="45">
        <v>100.53</v>
      </c>
      <c r="E630" s="46">
        <v>7246</v>
      </c>
      <c r="F630" s="46">
        <f t="shared" si="71"/>
        <v>728440</v>
      </c>
    </row>
    <row r="631" spans="1:6" ht="12" customHeight="1" x14ac:dyDescent="0.15">
      <c r="A631" s="43" t="s">
        <v>919</v>
      </c>
      <c r="B631" s="44" t="s">
        <v>260</v>
      </c>
      <c r="C631" s="43" t="s">
        <v>61</v>
      </c>
      <c r="D631" s="45">
        <v>13.330000000000002</v>
      </c>
      <c r="E631" s="46">
        <v>30270</v>
      </c>
      <c r="F631" s="46">
        <f t="shared" si="71"/>
        <v>403499</v>
      </c>
    </row>
    <row r="632" spans="1:6" ht="12" customHeight="1" x14ac:dyDescent="0.15">
      <c r="A632" s="43" t="s">
        <v>920</v>
      </c>
      <c r="B632" s="44" t="s">
        <v>262</v>
      </c>
      <c r="C632" s="43" t="s">
        <v>61</v>
      </c>
      <c r="D632" s="45">
        <v>13.78</v>
      </c>
      <c r="E632" s="46">
        <v>19521</v>
      </c>
      <c r="F632" s="46">
        <f t="shared" si="71"/>
        <v>268999</v>
      </c>
    </row>
    <row r="633" spans="1:6" ht="12" customHeight="1" x14ac:dyDescent="0.15">
      <c r="A633" s="43" t="s">
        <v>921</v>
      </c>
      <c r="B633" s="44" t="s">
        <v>264</v>
      </c>
      <c r="C633" s="43" t="s">
        <v>61</v>
      </c>
      <c r="D633" s="45">
        <v>21.83</v>
      </c>
      <c r="E633" s="46">
        <v>17791</v>
      </c>
      <c r="F633" s="46">
        <f t="shared" si="71"/>
        <v>388378</v>
      </c>
    </row>
    <row r="634" spans="1:6" ht="12" customHeight="1" x14ac:dyDescent="0.15">
      <c r="A634" s="43" t="s">
        <v>922</v>
      </c>
      <c r="B634" s="44" t="s">
        <v>181</v>
      </c>
      <c r="C634" s="43" t="s">
        <v>66</v>
      </c>
      <c r="D634" s="45">
        <v>5</v>
      </c>
      <c r="E634" s="46">
        <v>65335</v>
      </c>
      <c r="F634" s="46">
        <f t="shared" si="71"/>
        <v>326675</v>
      </c>
    </row>
    <row r="635" spans="1:6" ht="12" customHeight="1" x14ac:dyDescent="0.15">
      <c r="A635" s="43" t="s">
        <v>923</v>
      </c>
      <c r="B635" s="44" t="s">
        <v>179</v>
      </c>
      <c r="C635" s="43" t="s">
        <v>66</v>
      </c>
      <c r="D635" s="45">
        <v>6</v>
      </c>
      <c r="E635" s="46">
        <v>71876</v>
      </c>
      <c r="F635" s="46">
        <f t="shared" si="71"/>
        <v>431256</v>
      </c>
    </row>
    <row r="636" spans="1:6" ht="12" customHeight="1" x14ac:dyDescent="0.15">
      <c r="A636" s="43" t="s">
        <v>924</v>
      </c>
      <c r="B636" s="44" t="s">
        <v>177</v>
      </c>
      <c r="C636" s="43" t="s">
        <v>66</v>
      </c>
      <c r="D636" s="45">
        <v>4</v>
      </c>
      <c r="E636" s="46">
        <v>78673</v>
      </c>
      <c r="F636" s="46">
        <f t="shared" si="71"/>
        <v>314692</v>
      </c>
    </row>
    <row r="637" spans="1:6" ht="12" customHeight="1" x14ac:dyDescent="0.15">
      <c r="A637" s="43" t="s">
        <v>925</v>
      </c>
      <c r="B637" s="44" t="s">
        <v>273</v>
      </c>
      <c r="C637" s="43" t="s">
        <v>66</v>
      </c>
      <c r="D637" s="45">
        <v>6</v>
      </c>
      <c r="E637" s="46">
        <v>10132</v>
      </c>
      <c r="F637" s="46">
        <f t="shared" si="71"/>
        <v>60792</v>
      </c>
    </row>
    <row r="638" spans="1:6" ht="12" customHeight="1" x14ac:dyDescent="0.15">
      <c r="A638" s="43" t="s">
        <v>926</v>
      </c>
      <c r="B638" s="44" t="s">
        <v>688</v>
      </c>
      <c r="C638" s="43" t="s">
        <v>61</v>
      </c>
      <c r="D638" s="45">
        <v>51.289999999999992</v>
      </c>
      <c r="E638" s="46">
        <v>5462</v>
      </c>
      <c r="F638" s="46">
        <f t="shared" si="71"/>
        <v>280146</v>
      </c>
    </row>
    <row r="639" spans="1:6" ht="12" customHeight="1" x14ac:dyDescent="0.15">
      <c r="A639" s="43" t="s">
        <v>927</v>
      </c>
      <c r="B639" s="44" t="s">
        <v>185</v>
      </c>
      <c r="C639" s="43" t="s">
        <v>66</v>
      </c>
      <c r="D639" s="45">
        <v>13</v>
      </c>
      <c r="E639" s="46">
        <v>46871</v>
      </c>
      <c r="F639" s="46">
        <f t="shared" si="71"/>
        <v>609323</v>
      </c>
    </row>
    <row r="640" spans="1:6" ht="12" customHeight="1" x14ac:dyDescent="0.15">
      <c r="A640" s="43" t="s">
        <v>928</v>
      </c>
      <c r="B640" s="44" t="s">
        <v>691</v>
      </c>
      <c r="C640" s="43" t="s">
        <v>66</v>
      </c>
      <c r="D640" s="45">
        <v>7</v>
      </c>
      <c r="E640" s="46">
        <v>60112</v>
      </c>
      <c r="F640" s="46">
        <f t="shared" si="71"/>
        <v>420784</v>
      </c>
    </row>
    <row r="641" spans="1:6" ht="12" customHeight="1" x14ac:dyDescent="0.15">
      <c r="A641" s="43" t="s">
        <v>929</v>
      </c>
      <c r="B641" s="44" t="s">
        <v>253</v>
      </c>
      <c r="C641" s="43" t="s">
        <v>66</v>
      </c>
      <c r="D641" s="45">
        <v>1</v>
      </c>
      <c r="E641" s="46">
        <v>1739</v>
      </c>
      <c r="F641" s="46">
        <f t="shared" si="71"/>
        <v>1739</v>
      </c>
    </row>
    <row r="642" spans="1:6" ht="12" customHeight="1" x14ac:dyDescent="0.15">
      <c r="A642" s="43" t="s">
        <v>930</v>
      </c>
      <c r="B642" s="44" t="s">
        <v>191</v>
      </c>
      <c r="C642" s="43" t="s">
        <v>66</v>
      </c>
      <c r="D642" s="45">
        <v>4</v>
      </c>
      <c r="E642" s="46">
        <v>3261</v>
      </c>
      <c r="F642" s="46">
        <f t="shared" si="71"/>
        <v>13044</v>
      </c>
    </row>
    <row r="643" spans="1:6" ht="12" customHeight="1" x14ac:dyDescent="0.15">
      <c r="A643" s="43" t="s">
        <v>931</v>
      </c>
      <c r="B643" s="44" t="s">
        <v>255</v>
      </c>
      <c r="C643" s="43" t="s">
        <v>61</v>
      </c>
      <c r="D643" s="45">
        <v>23.32</v>
      </c>
      <c r="E643" s="46">
        <v>314</v>
      </c>
      <c r="F643" s="46">
        <f t="shared" si="71"/>
        <v>7322</v>
      </c>
    </row>
    <row r="644" spans="1:6" ht="12" customHeight="1" x14ac:dyDescent="0.15">
      <c r="A644" s="43" t="s">
        <v>932</v>
      </c>
      <c r="B644" s="44" t="s">
        <v>696</v>
      </c>
      <c r="C644" s="43" t="s">
        <v>61</v>
      </c>
      <c r="D644" s="45">
        <v>11.66</v>
      </c>
      <c r="E644" s="46">
        <v>1763</v>
      </c>
      <c r="F644" s="46">
        <f t="shared" si="71"/>
        <v>20557</v>
      </c>
    </row>
    <row r="645" spans="1:6" ht="12" customHeight="1" x14ac:dyDescent="0.15">
      <c r="A645" s="43" t="s">
        <v>933</v>
      </c>
      <c r="B645" s="44" t="s">
        <v>283</v>
      </c>
      <c r="C645" s="43" t="s">
        <v>66</v>
      </c>
      <c r="D645" s="45">
        <v>1</v>
      </c>
      <c r="E645" s="46">
        <v>76413</v>
      </c>
      <c r="F645" s="46">
        <f t="shared" si="71"/>
        <v>76413</v>
      </c>
    </row>
    <row r="646" spans="1:6" ht="12" customHeight="1" x14ac:dyDescent="0.15">
      <c r="A646" s="43" t="s">
        <v>934</v>
      </c>
      <c r="B646" s="44" t="s">
        <v>285</v>
      </c>
      <c r="C646" s="43" t="s">
        <v>66</v>
      </c>
      <c r="D646" s="45">
        <v>4</v>
      </c>
      <c r="E646" s="46">
        <v>85655</v>
      </c>
      <c r="F646" s="46">
        <f t="shared" si="71"/>
        <v>342620</v>
      </c>
    </row>
    <row r="647" spans="1:6" ht="12" customHeight="1" x14ac:dyDescent="0.15">
      <c r="A647" s="43" t="s">
        <v>935</v>
      </c>
      <c r="B647" s="44" t="s">
        <v>287</v>
      </c>
      <c r="C647" s="43" t="s">
        <v>66</v>
      </c>
      <c r="D647" s="45">
        <v>4</v>
      </c>
      <c r="E647" s="46">
        <v>160724</v>
      </c>
      <c r="F647" s="46">
        <f t="shared" si="71"/>
        <v>642896</v>
      </c>
    </row>
    <row r="648" spans="1:6" ht="12" customHeight="1" x14ac:dyDescent="0.15">
      <c r="A648" s="43" t="s">
        <v>936</v>
      </c>
      <c r="B648" s="44" t="s">
        <v>281</v>
      </c>
      <c r="C648" s="43" t="s">
        <v>66</v>
      </c>
      <c r="D648" s="45">
        <v>2</v>
      </c>
      <c r="E648" s="46">
        <v>174353</v>
      </c>
      <c r="F648" s="46">
        <f t="shared" si="71"/>
        <v>348706</v>
      </c>
    </row>
    <row r="649" spans="1:6" ht="12" customHeight="1" x14ac:dyDescent="0.15">
      <c r="A649" s="43" t="s">
        <v>937</v>
      </c>
      <c r="B649" s="44" t="s">
        <v>277</v>
      </c>
      <c r="C649" s="43" t="s">
        <v>66</v>
      </c>
      <c r="D649" s="45">
        <v>3</v>
      </c>
      <c r="E649" s="46">
        <v>142916</v>
      </c>
      <c r="F649" s="46">
        <f t="shared" si="71"/>
        <v>428748</v>
      </c>
    </row>
    <row r="650" spans="1:6" ht="12" customHeight="1" x14ac:dyDescent="0.15">
      <c r="A650" s="43" t="s">
        <v>938</v>
      </c>
      <c r="B650" s="44" t="s">
        <v>275</v>
      </c>
      <c r="C650" s="43" t="s">
        <v>66</v>
      </c>
      <c r="D650" s="45">
        <v>4</v>
      </c>
      <c r="E650" s="46">
        <v>281870</v>
      </c>
      <c r="F650" s="46">
        <f t="shared" si="71"/>
        <v>1127480</v>
      </c>
    </row>
    <row r="651" spans="1:6" ht="12" customHeight="1" x14ac:dyDescent="0.15">
      <c r="A651" s="43" t="s">
        <v>939</v>
      </c>
      <c r="B651" s="44" t="s">
        <v>940</v>
      </c>
      <c r="C651" s="43" t="s">
        <v>66</v>
      </c>
      <c r="D651" s="45">
        <v>4</v>
      </c>
      <c r="E651" s="46">
        <v>47603</v>
      </c>
      <c r="F651" s="46">
        <f t="shared" si="71"/>
        <v>190412</v>
      </c>
    </row>
    <row r="652" spans="1:6" ht="12" customHeight="1" x14ac:dyDescent="0.15">
      <c r="A652" s="43" t="s">
        <v>941</v>
      </c>
      <c r="B652" s="44" t="s">
        <v>705</v>
      </c>
      <c r="C652" s="43" t="s">
        <v>58</v>
      </c>
      <c r="D652" s="45">
        <v>111.14</v>
      </c>
      <c r="E652" s="46">
        <v>56708</v>
      </c>
      <c r="F652" s="46">
        <f t="shared" si="71"/>
        <v>6302527</v>
      </c>
    </row>
    <row r="653" spans="1:6" ht="12" customHeight="1" x14ac:dyDescent="0.15">
      <c r="A653" s="43" t="s">
        <v>942</v>
      </c>
      <c r="B653" s="44" t="s">
        <v>291</v>
      </c>
      <c r="C653" s="43" t="s">
        <v>58</v>
      </c>
      <c r="D653" s="45">
        <v>42.64</v>
      </c>
      <c r="E653" s="46">
        <v>24082</v>
      </c>
      <c r="F653" s="46">
        <f t="shared" si="71"/>
        <v>1026856</v>
      </c>
    </row>
    <row r="654" spans="1:6" ht="12" customHeight="1" x14ac:dyDescent="0.15">
      <c r="A654" s="43" t="s">
        <v>943</v>
      </c>
      <c r="B654" s="44" t="s">
        <v>944</v>
      </c>
      <c r="C654" s="43" t="s">
        <v>58</v>
      </c>
      <c r="D654" s="45">
        <v>42.63</v>
      </c>
      <c r="E654" s="46">
        <v>20265</v>
      </c>
      <c r="F654" s="46">
        <f t="shared" si="71"/>
        <v>863897</v>
      </c>
    </row>
    <row r="655" spans="1:6" ht="12" customHeight="1" x14ac:dyDescent="0.15">
      <c r="A655" s="43" t="s">
        <v>945</v>
      </c>
      <c r="B655" s="44" t="s">
        <v>289</v>
      </c>
      <c r="C655" s="43" t="str">
        <f>+C654</f>
        <v>m2</v>
      </c>
      <c r="D655" s="45">
        <v>42.63</v>
      </c>
      <c r="E655" s="46">
        <v>45500</v>
      </c>
      <c r="F655" s="46">
        <f t="shared" si="71"/>
        <v>1939665</v>
      </c>
    </row>
    <row r="656" spans="1:6" ht="12" customHeight="1" x14ac:dyDescent="0.15">
      <c r="A656" s="43" t="s">
        <v>946</v>
      </c>
      <c r="B656" s="44" t="s">
        <v>947</v>
      </c>
      <c r="C656" s="43" t="s">
        <v>58</v>
      </c>
      <c r="D656" s="45">
        <v>58.53</v>
      </c>
      <c r="E656" s="46">
        <v>10435</v>
      </c>
      <c r="F656" s="46">
        <f t="shared" si="71"/>
        <v>610761</v>
      </c>
    </row>
    <row r="657" spans="1:6" ht="12" customHeight="1" x14ac:dyDescent="0.15">
      <c r="A657" s="84">
        <v>9.1999999999999993</v>
      </c>
      <c r="B657" s="40" t="s">
        <v>948</v>
      </c>
      <c r="C657" s="39"/>
      <c r="D657" s="64"/>
      <c r="E657" s="48"/>
      <c r="F657" s="42"/>
    </row>
    <row r="658" spans="1:6" ht="12" customHeight="1" x14ac:dyDescent="0.15">
      <c r="A658" s="43" t="s">
        <v>949</v>
      </c>
      <c r="B658" s="44" t="s">
        <v>670</v>
      </c>
      <c r="C658" s="43" t="s">
        <v>58</v>
      </c>
      <c r="D658" s="45">
        <v>111.14</v>
      </c>
      <c r="E658" s="46">
        <v>7826</v>
      </c>
      <c r="F658" s="46">
        <f t="shared" ref="F658:F686" si="72">ROUND(E658*D658,0)</f>
        <v>869782</v>
      </c>
    </row>
    <row r="659" spans="1:6" ht="12" customHeight="1" x14ac:dyDescent="0.15">
      <c r="A659" s="43" t="s">
        <v>950</v>
      </c>
      <c r="B659" s="44" t="s">
        <v>247</v>
      </c>
      <c r="C659" s="43" t="s">
        <v>66</v>
      </c>
      <c r="D659" s="45">
        <v>12</v>
      </c>
      <c r="E659" s="46">
        <v>21908</v>
      </c>
      <c r="F659" s="46">
        <f t="shared" si="72"/>
        <v>262896</v>
      </c>
    </row>
    <row r="660" spans="1:6" ht="12" customHeight="1" x14ac:dyDescent="0.15">
      <c r="A660" s="43" t="s">
        <v>951</v>
      </c>
      <c r="B660" s="44" t="s">
        <v>675</v>
      </c>
      <c r="C660" s="43" t="s">
        <v>61</v>
      </c>
      <c r="D660" s="45">
        <v>91.259999999999991</v>
      </c>
      <c r="E660" s="46">
        <v>3833</v>
      </c>
      <c r="F660" s="46">
        <f t="shared" si="72"/>
        <v>349800</v>
      </c>
    </row>
    <row r="661" spans="1:6" ht="12" customHeight="1" x14ac:dyDescent="0.15">
      <c r="A661" s="43" t="s">
        <v>952</v>
      </c>
      <c r="B661" s="44" t="s">
        <v>770</v>
      </c>
      <c r="C661" s="43" t="s">
        <v>61</v>
      </c>
      <c r="D661" s="45">
        <v>91.259999999999991</v>
      </c>
      <c r="E661" s="46">
        <v>7246</v>
      </c>
      <c r="F661" s="46">
        <f t="shared" si="72"/>
        <v>661270</v>
      </c>
    </row>
    <row r="662" spans="1:6" ht="12" customHeight="1" x14ac:dyDescent="0.15">
      <c r="A662" s="43" t="s">
        <v>953</v>
      </c>
      <c r="B662" s="44" t="s">
        <v>260</v>
      </c>
      <c r="C662" s="43" t="s">
        <v>61</v>
      </c>
      <c r="D662" s="45">
        <v>19.680000000000003</v>
      </c>
      <c r="E662" s="46">
        <v>30270</v>
      </c>
      <c r="F662" s="46">
        <f t="shared" si="72"/>
        <v>595714</v>
      </c>
    </row>
    <row r="663" spans="1:6" ht="12" customHeight="1" x14ac:dyDescent="0.15">
      <c r="A663" s="43" t="s">
        <v>954</v>
      </c>
      <c r="B663" s="44" t="s">
        <v>262</v>
      </c>
      <c r="C663" s="43" t="s">
        <v>61</v>
      </c>
      <c r="D663" s="45">
        <v>13.78</v>
      </c>
      <c r="E663" s="46">
        <v>19521</v>
      </c>
      <c r="F663" s="46">
        <f t="shared" si="72"/>
        <v>268999</v>
      </c>
    </row>
    <row r="664" spans="1:6" ht="12" customHeight="1" x14ac:dyDescent="0.15">
      <c r="A664" s="43" t="s">
        <v>955</v>
      </c>
      <c r="B664" s="44" t="s">
        <v>264</v>
      </c>
      <c r="C664" s="43" t="s">
        <v>61</v>
      </c>
      <c r="D664" s="45">
        <v>7.91</v>
      </c>
      <c r="E664" s="46">
        <v>17791</v>
      </c>
      <c r="F664" s="46">
        <f t="shared" si="72"/>
        <v>140727</v>
      </c>
    </row>
    <row r="665" spans="1:6" ht="12" customHeight="1" x14ac:dyDescent="0.15">
      <c r="A665" s="43" t="s">
        <v>956</v>
      </c>
      <c r="B665" s="44" t="s">
        <v>181</v>
      </c>
      <c r="C665" s="43" t="s">
        <v>66</v>
      </c>
      <c r="D665" s="45">
        <v>2</v>
      </c>
      <c r="E665" s="46">
        <v>65335</v>
      </c>
      <c r="F665" s="46">
        <f t="shared" si="72"/>
        <v>130670</v>
      </c>
    </row>
    <row r="666" spans="1:6" ht="12" customHeight="1" x14ac:dyDescent="0.15">
      <c r="A666" s="43" t="s">
        <v>957</v>
      </c>
      <c r="B666" s="44" t="s">
        <v>179</v>
      </c>
      <c r="C666" s="43" t="s">
        <v>66</v>
      </c>
      <c r="D666" s="45">
        <v>6</v>
      </c>
      <c r="E666" s="46">
        <v>71876</v>
      </c>
      <c r="F666" s="46">
        <f t="shared" si="72"/>
        <v>431256</v>
      </c>
    </row>
    <row r="667" spans="1:6" ht="12" customHeight="1" x14ac:dyDescent="0.15">
      <c r="A667" s="43" t="s">
        <v>958</v>
      </c>
      <c r="B667" s="44" t="s">
        <v>177</v>
      </c>
      <c r="C667" s="43" t="s">
        <v>66</v>
      </c>
      <c r="D667" s="45">
        <v>6</v>
      </c>
      <c r="E667" s="46">
        <v>78673</v>
      </c>
      <c r="F667" s="46">
        <f t="shared" si="72"/>
        <v>472038</v>
      </c>
    </row>
    <row r="668" spans="1:6" ht="12" customHeight="1" x14ac:dyDescent="0.15">
      <c r="A668" s="43" t="s">
        <v>959</v>
      </c>
      <c r="B668" s="44" t="s">
        <v>273</v>
      </c>
      <c r="C668" s="43" t="s">
        <v>66</v>
      </c>
      <c r="D668" s="45">
        <v>6</v>
      </c>
      <c r="E668" s="46">
        <v>10132</v>
      </c>
      <c r="F668" s="46">
        <f t="shared" si="72"/>
        <v>60792</v>
      </c>
    </row>
    <row r="669" spans="1:6" ht="12" customHeight="1" x14ac:dyDescent="0.15">
      <c r="A669" s="43" t="s">
        <v>960</v>
      </c>
      <c r="B669" s="44" t="s">
        <v>688</v>
      </c>
      <c r="C669" s="43" t="s">
        <v>61</v>
      </c>
      <c r="D669" s="45">
        <v>49.889999999999993</v>
      </c>
      <c r="E669" s="46">
        <v>5462</v>
      </c>
      <c r="F669" s="46">
        <f t="shared" si="72"/>
        <v>272499</v>
      </c>
    </row>
    <row r="670" spans="1:6" ht="12" customHeight="1" x14ac:dyDescent="0.15">
      <c r="A670" s="43" t="s">
        <v>961</v>
      </c>
      <c r="B670" s="44" t="s">
        <v>185</v>
      </c>
      <c r="C670" s="43" t="s">
        <v>66</v>
      </c>
      <c r="D670" s="45">
        <v>12</v>
      </c>
      <c r="E670" s="46">
        <v>46871</v>
      </c>
      <c r="F670" s="46">
        <f t="shared" si="72"/>
        <v>562452</v>
      </c>
    </row>
    <row r="671" spans="1:6" ht="12" customHeight="1" x14ac:dyDescent="0.15">
      <c r="A671" s="43" t="s">
        <v>962</v>
      </c>
      <c r="B671" s="44" t="s">
        <v>691</v>
      </c>
      <c r="C671" s="43" t="s">
        <v>66</v>
      </c>
      <c r="D671" s="45">
        <v>7</v>
      </c>
      <c r="E671" s="46">
        <v>60112</v>
      </c>
      <c r="F671" s="46">
        <f t="shared" si="72"/>
        <v>420784</v>
      </c>
    </row>
    <row r="672" spans="1:6" ht="12" customHeight="1" x14ac:dyDescent="0.15">
      <c r="A672" s="43" t="s">
        <v>963</v>
      </c>
      <c r="B672" s="44" t="s">
        <v>253</v>
      </c>
      <c r="C672" s="43" t="s">
        <v>66</v>
      </c>
      <c r="D672" s="45">
        <v>1</v>
      </c>
      <c r="E672" s="46">
        <v>1739</v>
      </c>
      <c r="F672" s="46">
        <f t="shared" si="72"/>
        <v>1739</v>
      </c>
    </row>
    <row r="673" spans="1:6" ht="12" customHeight="1" x14ac:dyDescent="0.15">
      <c r="A673" s="43" t="s">
        <v>964</v>
      </c>
      <c r="B673" s="44" t="s">
        <v>191</v>
      </c>
      <c r="C673" s="43" t="s">
        <v>66</v>
      </c>
      <c r="D673" s="45">
        <v>4</v>
      </c>
      <c r="E673" s="46">
        <v>3261</v>
      </c>
      <c r="F673" s="46">
        <f t="shared" si="72"/>
        <v>13044</v>
      </c>
    </row>
    <row r="674" spans="1:6" ht="12" customHeight="1" x14ac:dyDescent="0.15">
      <c r="A674" s="43" t="s">
        <v>965</v>
      </c>
      <c r="B674" s="44" t="s">
        <v>255</v>
      </c>
      <c r="C674" s="43" t="s">
        <v>61</v>
      </c>
      <c r="D674" s="45">
        <v>23.32</v>
      </c>
      <c r="E674" s="46">
        <v>314</v>
      </c>
      <c r="F674" s="46">
        <f t="shared" si="72"/>
        <v>7322</v>
      </c>
    </row>
    <row r="675" spans="1:6" ht="12" customHeight="1" x14ac:dyDescent="0.15">
      <c r="A675" s="43" t="s">
        <v>966</v>
      </c>
      <c r="B675" s="44" t="s">
        <v>696</v>
      </c>
      <c r="C675" s="43" t="s">
        <v>61</v>
      </c>
      <c r="D675" s="45">
        <v>11.66</v>
      </c>
      <c r="E675" s="46">
        <v>1763</v>
      </c>
      <c r="F675" s="46">
        <f t="shared" si="72"/>
        <v>20557</v>
      </c>
    </row>
    <row r="676" spans="1:6" ht="12" customHeight="1" x14ac:dyDescent="0.15">
      <c r="A676" s="43" t="s">
        <v>967</v>
      </c>
      <c r="B676" s="44" t="s">
        <v>283</v>
      </c>
      <c r="C676" s="43" t="s">
        <v>66</v>
      </c>
      <c r="D676" s="45">
        <v>1</v>
      </c>
      <c r="E676" s="46">
        <v>76413</v>
      </c>
      <c r="F676" s="46">
        <f t="shared" si="72"/>
        <v>76413</v>
      </c>
    </row>
    <row r="677" spans="1:6" ht="12" customHeight="1" x14ac:dyDescent="0.15">
      <c r="A677" s="43" t="s">
        <v>968</v>
      </c>
      <c r="B677" s="44" t="s">
        <v>285</v>
      </c>
      <c r="C677" s="43" t="s">
        <v>66</v>
      </c>
      <c r="D677" s="45">
        <v>4</v>
      </c>
      <c r="E677" s="46">
        <v>85655</v>
      </c>
      <c r="F677" s="46">
        <f t="shared" si="72"/>
        <v>342620</v>
      </c>
    </row>
    <row r="678" spans="1:6" ht="12" customHeight="1" x14ac:dyDescent="0.15">
      <c r="A678" s="43" t="s">
        <v>969</v>
      </c>
      <c r="B678" s="44" t="s">
        <v>287</v>
      </c>
      <c r="C678" s="43" t="s">
        <v>66</v>
      </c>
      <c r="D678" s="45">
        <v>4</v>
      </c>
      <c r="E678" s="46">
        <v>160724</v>
      </c>
      <c r="F678" s="46">
        <f t="shared" si="72"/>
        <v>642896</v>
      </c>
    </row>
    <row r="679" spans="1:6" ht="12" customHeight="1" x14ac:dyDescent="0.15">
      <c r="A679" s="43" t="s">
        <v>970</v>
      </c>
      <c r="B679" s="44" t="s">
        <v>281</v>
      </c>
      <c r="C679" s="43" t="s">
        <v>66</v>
      </c>
      <c r="D679" s="45">
        <v>2</v>
      </c>
      <c r="E679" s="46">
        <v>174353</v>
      </c>
      <c r="F679" s="46">
        <f t="shared" si="72"/>
        <v>348706</v>
      </c>
    </row>
    <row r="680" spans="1:6" ht="12" customHeight="1" x14ac:dyDescent="0.15">
      <c r="A680" s="43" t="s">
        <v>971</v>
      </c>
      <c r="B680" s="44" t="s">
        <v>805</v>
      </c>
      <c r="C680" s="43" t="s">
        <v>66</v>
      </c>
      <c r="D680" s="45">
        <v>6</v>
      </c>
      <c r="E680" s="46">
        <v>281870</v>
      </c>
      <c r="F680" s="46">
        <f t="shared" si="72"/>
        <v>1691220</v>
      </c>
    </row>
    <row r="681" spans="1:6" ht="12" customHeight="1" x14ac:dyDescent="0.15">
      <c r="A681" s="43" t="s">
        <v>972</v>
      </c>
      <c r="B681" s="44" t="s">
        <v>940</v>
      </c>
      <c r="C681" s="43" t="s">
        <v>66</v>
      </c>
      <c r="D681" s="45">
        <v>4</v>
      </c>
      <c r="E681" s="46">
        <v>47603</v>
      </c>
      <c r="F681" s="46">
        <f t="shared" si="72"/>
        <v>190412</v>
      </c>
    </row>
    <row r="682" spans="1:6" ht="12" customHeight="1" x14ac:dyDescent="0.15">
      <c r="A682" s="43" t="s">
        <v>973</v>
      </c>
      <c r="B682" s="44" t="s">
        <v>705</v>
      </c>
      <c r="C682" s="43" t="s">
        <v>58</v>
      </c>
      <c r="D682" s="45">
        <v>111.14</v>
      </c>
      <c r="E682" s="46">
        <v>56708</v>
      </c>
      <c r="F682" s="46">
        <f t="shared" si="72"/>
        <v>6302527</v>
      </c>
    </row>
    <row r="683" spans="1:6" ht="12" customHeight="1" x14ac:dyDescent="0.15">
      <c r="A683" s="43" t="s">
        <v>974</v>
      </c>
      <c r="B683" s="44" t="s">
        <v>291</v>
      </c>
      <c r="C683" s="43" t="s">
        <v>58</v>
      </c>
      <c r="D683" s="45">
        <v>42.63</v>
      </c>
      <c r="E683" s="46">
        <v>24082</v>
      </c>
      <c r="F683" s="46">
        <f t="shared" si="72"/>
        <v>1026616</v>
      </c>
    </row>
    <row r="684" spans="1:6" ht="12" customHeight="1" x14ac:dyDescent="0.15">
      <c r="A684" s="43" t="s">
        <v>975</v>
      </c>
      <c r="B684" s="44" t="s">
        <v>944</v>
      </c>
      <c r="C684" s="43" t="s">
        <v>58</v>
      </c>
      <c r="D684" s="45">
        <v>46.94</v>
      </c>
      <c r="E684" s="46">
        <v>20265</v>
      </c>
      <c r="F684" s="46">
        <f t="shared" si="72"/>
        <v>951239</v>
      </c>
    </row>
    <row r="685" spans="1:6" ht="12" customHeight="1" x14ac:dyDescent="0.15">
      <c r="A685" s="43" t="s">
        <v>976</v>
      </c>
      <c r="B685" s="44" t="s">
        <v>289</v>
      </c>
      <c r="C685" s="43" t="str">
        <f>+C684</f>
        <v>m2</v>
      </c>
      <c r="D685" s="45">
        <v>46.94</v>
      </c>
      <c r="E685" s="46">
        <v>45500</v>
      </c>
      <c r="F685" s="46">
        <f t="shared" si="72"/>
        <v>2135770</v>
      </c>
    </row>
    <row r="686" spans="1:6" ht="12" customHeight="1" x14ac:dyDescent="0.15">
      <c r="A686" s="43" t="s">
        <v>977</v>
      </c>
      <c r="B686" s="44" t="s">
        <v>294</v>
      </c>
      <c r="C686" s="43" t="s">
        <v>58</v>
      </c>
      <c r="D686" s="45">
        <v>58.53</v>
      </c>
      <c r="E686" s="46">
        <v>10435</v>
      </c>
      <c r="F686" s="46">
        <f t="shared" si="72"/>
        <v>610761</v>
      </c>
    </row>
    <row r="687" spans="1:6" ht="12" customHeight="1" x14ac:dyDescent="0.15">
      <c r="A687" s="84">
        <v>9.3000000000000007</v>
      </c>
      <c r="B687" s="40" t="s">
        <v>978</v>
      </c>
      <c r="C687" s="39"/>
      <c r="D687" s="64"/>
      <c r="E687" s="48"/>
      <c r="F687" s="42"/>
    </row>
    <row r="688" spans="1:6" ht="12" customHeight="1" x14ac:dyDescent="0.15">
      <c r="A688" s="43" t="s">
        <v>979</v>
      </c>
      <c r="B688" s="44" t="s">
        <v>980</v>
      </c>
      <c r="C688" s="43" t="s">
        <v>58</v>
      </c>
      <c r="D688" s="45">
        <v>875.3</v>
      </c>
      <c r="E688" s="46">
        <v>12848</v>
      </c>
      <c r="F688" s="46">
        <f t="shared" ref="F688:F690" si="73">ROUND(E688*D688,0)</f>
        <v>11245854</v>
      </c>
    </row>
    <row r="689" spans="1:6" ht="12" customHeight="1" x14ac:dyDescent="0.15">
      <c r="A689" s="43" t="s">
        <v>981</v>
      </c>
      <c r="B689" s="44" t="s">
        <v>722</v>
      </c>
      <c r="C689" s="43" t="s">
        <v>58</v>
      </c>
      <c r="D689" s="45">
        <v>5.95</v>
      </c>
      <c r="E689" s="46">
        <v>17810</v>
      </c>
      <c r="F689" s="46">
        <f t="shared" si="73"/>
        <v>105970</v>
      </c>
    </row>
    <row r="690" spans="1:6" ht="12" customHeight="1" x14ac:dyDescent="0.15">
      <c r="A690" s="43" t="s">
        <v>982</v>
      </c>
      <c r="B690" s="44" t="s">
        <v>983</v>
      </c>
      <c r="C690" s="43" t="s">
        <v>58</v>
      </c>
      <c r="D690" s="45">
        <v>19.59</v>
      </c>
      <c r="E690" s="46">
        <v>9134</v>
      </c>
      <c r="F690" s="46">
        <f t="shared" si="73"/>
        <v>178935</v>
      </c>
    </row>
    <row r="691" spans="1:6" ht="12" customHeight="1" x14ac:dyDescent="0.15">
      <c r="A691" s="84">
        <v>9.4</v>
      </c>
      <c r="B691" s="40" t="s">
        <v>984</v>
      </c>
      <c r="C691" s="39"/>
      <c r="D691" s="64"/>
      <c r="E691" s="48"/>
      <c r="F691" s="42"/>
    </row>
    <row r="692" spans="1:6" ht="12" customHeight="1" x14ac:dyDescent="0.15">
      <c r="A692" s="43" t="s">
        <v>985</v>
      </c>
      <c r="B692" s="44" t="s">
        <v>980</v>
      </c>
      <c r="C692" s="43" t="s">
        <v>58</v>
      </c>
      <c r="D692" s="45">
        <v>201.05</v>
      </c>
      <c r="E692" s="46">
        <v>12848</v>
      </c>
      <c r="F692" s="46">
        <f t="shared" ref="F692:F704" si="74">ROUND(E692*D692,0)</f>
        <v>2583090</v>
      </c>
    </row>
    <row r="693" spans="1:6" ht="12" customHeight="1" x14ac:dyDescent="0.15">
      <c r="A693" s="43" t="s">
        <v>986</v>
      </c>
      <c r="B693" s="44" t="s">
        <v>722</v>
      </c>
      <c r="C693" s="43" t="s">
        <v>58</v>
      </c>
      <c r="D693" s="45">
        <v>21.9</v>
      </c>
      <c r="E693" s="46">
        <v>17810</v>
      </c>
      <c r="F693" s="46">
        <f t="shared" si="74"/>
        <v>390039</v>
      </c>
    </row>
    <row r="694" spans="1:6" ht="12" customHeight="1" x14ac:dyDescent="0.15">
      <c r="A694" s="43" t="s">
        <v>987</v>
      </c>
      <c r="B694" s="44" t="s">
        <v>983</v>
      </c>
      <c r="C694" s="43" t="s">
        <v>58</v>
      </c>
      <c r="D694" s="45">
        <v>11.309999999999999</v>
      </c>
      <c r="E694" s="46">
        <v>9134</v>
      </c>
      <c r="F694" s="46">
        <f t="shared" si="74"/>
        <v>103306</v>
      </c>
    </row>
    <row r="695" spans="1:6" ht="12" customHeight="1" x14ac:dyDescent="0.15">
      <c r="A695" s="43" t="s">
        <v>988</v>
      </c>
      <c r="B695" s="44" t="s">
        <v>989</v>
      </c>
      <c r="C695" s="43" t="s">
        <v>66</v>
      </c>
      <c r="D695" s="45">
        <v>1</v>
      </c>
      <c r="E695" s="46">
        <v>12439</v>
      </c>
      <c r="F695" s="46">
        <f t="shared" si="74"/>
        <v>12439</v>
      </c>
    </row>
    <row r="696" spans="1:6" ht="12" customHeight="1" x14ac:dyDescent="0.15">
      <c r="A696" s="43" t="s">
        <v>990</v>
      </c>
      <c r="B696" s="44" t="s">
        <v>991</v>
      </c>
      <c r="C696" s="43" t="s">
        <v>66</v>
      </c>
      <c r="D696" s="45">
        <v>1</v>
      </c>
      <c r="E696" s="46">
        <v>31458</v>
      </c>
      <c r="F696" s="46">
        <f t="shared" si="74"/>
        <v>31458</v>
      </c>
    </row>
    <row r="697" spans="1:6" ht="12" customHeight="1" x14ac:dyDescent="0.15">
      <c r="A697" s="43" t="s">
        <v>992</v>
      </c>
      <c r="B697" s="44" t="s">
        <v>947</v>
      </c>
      <c r="C697" s="43" t="s">
        <v>58</v>
      </c>
      <c r="D697" s="45">
        <v>201.05</v>
      </c>
      <c r="E697" s="46">
        <v>10435</v>
      </c>
      <c r="F697" s="46">
        <f t="shared" si="74"/>
        <v>2097957</v>
      </c>
    </row>
    <row r="698" spans="1:6" ht="12" customHeight="1" x14ac:dyDescent="0.15">
      <c r="A698" s="43" t="s">
        <v>993</v>
      </c>
      <c r="B698" s="44" t="s">
        <v>753</v>
      </c>
      <c r="C698" s="43" t="s">
        <v>61</v>
      </c>
      <c r="D698" s="45">
        <v>34.479999999999997</v>
      </c>
      <c r="E698" s="46">
        <v>4352</v>
      </c>
      <c r="F698" s="46">
        <f t="shared" si="74"/>
        <v>150057</v>
      </c>
    </row>
    <row r="699" spans="1:6" ht="12" customHeight="1" x14ac:dyDescent="0.15">
      <c r="A699" s="43" t="s">
        <v>994</v>
      </c>
      <c r="B699" s="44" t="s">
        <v>995</v>
      </c>
      <c r="C699" s="43" t="s">
        <v>29</v>
      </c>
      <c r="D699" s="45">
        <v>226.55</v>
      </c>
      <c r="E699" s="46">
        <v>6548</v>
      </c>
      <c r="F699" s="46">
        <f t="shared" si="74"/>
        <v>1483449</v>
      </c>
    </row>
    <row r="700" spans="1:6" ht="12" customHeight="1" x14ac:dyDescent="0.15">
      <c r="A700" s="43" t="s">
        <v>996</v>
      </c>
      <c r="B700" s="44" t="s">
        <v>560</v>
      </c>
      <c r="C700" s="43" t="s">
        <v>997</v>
      </c>
      <c r="D700" s="45">
        <v>1</v>
      </c>
      <c r="E700" s="46">
        <v>115000</v>
      </c>
      <c r="F700" s="46">
        <f t="shared" si="74"/>
        <v>115000</v>
      </c>
    </row>
    <row r="701" spans="1:6" ht="12" customHeight="1" x14ac:dyDescent="0.15">
      <c r="A701" s="43" t="s">
        <v>998</v>
      </c>
      <c r="B701" s="44" t="s">
        <v>562</v>
      </c>
      <c r="C701" s="43" t="s">
        <v>20</v>
      </c>
      <c r="D701" s="45">
        <v>162</v>
      </c>
      <c r="E701" s="46">
        <v>37463</v>
      </c>
      <c r="F701" s="46">
        <f t="shared" si="74"/>
        <v>6069006</v>
      </c>
    </row>
    <row r="702" spans="1:6" ht="12" customHeight="1" x14ac:dyDescent="0.15">
      <c r="A702" s="43" t="s">
        <v>999</v>
      </c>
      <c r="B702" s="44" t="s">
        <v>564</v>
      </c>
      <c r="C702" s="43" t="s">
        <v>20</v>
      </c>
      <c r="D702" s="45">
        <v>18</v>
      </c>
      <c r="E702" s="46">
        <v>28146</v>
      </c>
      <c r="F702" s="46">
        <f t="shared" si="74"/>
        <v>506628</v>
      </c>
    </row>
    <row r="703" spans="1:6" ht="12" customHeight="1" x14ac:dyDescent="0.15">
      <c r="A703" s="43" t="s">
        <v>1000</v>
      </c>
      <c r="B703" s="44" t="s">
        <v>1001</v>
      </c>
      <c r="C703" s="43" t="s">
        <v>61</v>
      </c>
      <c r="D703" s="45">
        <v>34.799999999999997</v>
      </c>
      <c r="E703" s="46">
        <v>63366</v>
      </c>
      <c r="F703" s="46">
        <f t="shared" si="74"/>
        <v>2205137</v>
      </c>
    </row>
    <row r="704" spans="1:6" ht="12" customHeight="1" x14ac:dyDescent="0.15">
      <c r="A704" s="43" t="s">
        <v>1002</v>
      </c>
      <c r="B704" s="44" t="s">
        <v>1003</v>
      </c>
      <c r="C704" s="43" t="s">
        <v>61</v>
      </c>
      <c r="D704" s="45">
        <v>14</v>
      </c>
      <c r="E704" s="46">
        <v>34334</v>
      </c>
      <c r="F704" s="46">
        <f t="shared" si="74"/>
        <v>480676</v>
      </c>
    </row>
    <row r="705" spans="1:6" ht="12" customHeight="1" x14ac:dyDescent="0.15">
      <c r="A705" s="84">
        <v>9.5</v>
      </c>
      <c r="B705" s="40" t="s">
        <v>1004</v>
      </c>
      <c r="C705" s="39"/>
      <c r="D705" s="64"/>
      <c r="E705" s="48"/>
      <c r="F705" s="42"/>
    </row>
    <row r="706" spans="1:6" ht="12" customHeight="1" x14ac:dyDescent="0.15">
      <c r="A706" s="43" t="s">
        <v>1005</v>
      </c>
      <c r="B706" s="44" t="s">
        <v>722</v>
      </c>
      <c r="C706" s="43" t="s">
        <v>58</v>
      </c>
      <c r="D706" s="45">
        <v>35.200000000000003</v>
      </c>
      <c r="E706" s="46">
        <v>17810</v>
      </c>
      <c r="F706" s="46">
        <f t="shared" ref="F706:F713" si="75">ROUND(E706*D706,0)</f>
        <v>626912</v>
      </c>
    </row>
    <row r="707" spans="1:6" ht="12" customHeight="1" x14ac:dyDescent="0.15">
      <c r="A707" s="43" t="s">
        <v>1006</v>
      </c>
      <c r="B707" s="44" t="s">
        <v>983</v>
      </c>
      <c r="C707" s="43" t="s">
        <v>58</v>
      </c>
      <c r="D707" s="45">
        <v>84</v>
      </c>
      <c r="E707" s="46">
        <v>9134</v>
      </c>
      <c r="F707" s="46">
        <f t="shared" si="75"/>
        <v>767256</v>
      </c>
    </row>
    <row r="708" spans="1:6" ht="12" customHeight="1" x14ac:dyDescent="0.15">
      <c r="A708" s="43" t="s">
        <v>1007</v>
      </c>
      <c r="B708" s="44" t="s">
        <v>989</v>
      </c>
      <c r="C708" s="43" t="s">
        <v>66</v>
      </c>
      <c r="D708" s="45">
        <v>28</v>
      </c>
      <c r="E708" s="46">
        <v>12439</v>
      </c>
      <c r="F708" s="46">
        <f t="shared" si="75"/>
        <v>348292</v>
      </c>
    </row>
    <row r="709" spans="1:6" ht="12" customHeight="1" x14ac:dyDescent="0.15">
      <c r="A709" s="43" t="s">
        <v>1008</v>
      </c>
      <c r="B709" s="44" t="s">
        <v>991</v>
      </c>
      <c r="C709" s="43" t="s">
        <v>66</v>
      </c>
      <c r="D709" s="45">
        <v>12</v>
      </c>
      <c r="E709" s="46">
        <v>31458</v>
      </c>
      <c r="F709" s="46">
        <f t="shared" si="75"/>
        <v>377496</v>
      </c>
    </row>
    <row r="710" spans="1:6" ht="12" customHeight="1" x14ac:dyDescent="0.15">
      <c r="A710" s="43" t="s">
        <v>1009</v>
      </c>
      <c r="B710" s="44" t="s">
        <v>947</v>
      </c>
      <c r="C710" s="43" t="s">
        <v>58</v>
      </c>
      <c r="D710" s="45">
        <v>374.01</v>
      </c>
      <c r="E710" s="46">
        <v>10435</v>
      </c>
      <c r="F710" s="46">
        <f t="shared" si="75"/>
        <v>3902794</v>
      </c>
    </row>
    <row r="711" spans="1:6" ht="12" customHeight="1" x14ac:dyDescent="0.15">
      <c r="A711" s="43" t="s">
        <v>1010</v>
      </c>
      <c r="B711" s="44" t="s">
        <v>1011</v>
      </c>
      <c r="C711" s="43" t="s">
        <v>61</v>
      </c>
      <c r="D711" s="45">
        <v>46</v>
      </c>
      <c r="E711" s="46">
        <v>8707</v>
      </c>
      <c r="F711" s="46">
        <f t="shared" si="75"/>
        <v>400522</v>
      </c>
    </row>
    <row r="712" spans="1:6" ht="12" customHeight="1" x14ac:dyDescent="0.15">
      <c r="A712" s="43" t="s">
        <v>1012</v>
      </c>
      <c r="B712" s="44" t="s">
        <v>753</v>
      </c>
      <c r="C712" s="43" t="s">
        <v>61</v>
      </c>
      <c r="D712" s="45">
        <v>82</v>
      </c>
      <c r="E712" s="46">
        <v>4352</v>
      </c>
      <c r="F712" s="46">
        <f t="shared" si="75"/>
        <v>356864</v>
      </c>
    </row>
    <row r="713" spans="1:6" ht="12" customHeight="1" x14ac:dyDescent="0.15">
      <c r="A713" s="43" t="s">
        <v>1013</v>
      </c>
      <c r="B713" s="44" t="s">
        <v>1014</v>
      </c>
      <c r="C713" s="43" t="s">
        <v>66</v>
      </c>
      <c r="D713" s="45">
        <v>3</v>
      </c>
      <c r="E713" s="46">
        <v>400000</v>
      </c>
      <c r="F713" s="46">
        <f t="shared" si="75"/>
        <v>1200000</v>
      </c>
    </row>
    <row r="714" spans="1:6" ht="12" customHeight="1" x14ac:dyDescent="0.15">
      <c r="A714" s="84">
        <v>9.6</v>
      </c>
      <c r="B714" s="40" t="s">
        <v>1015</v>
      </c>
      <c r="C714" s="39"/>
      <c r="D714" s="64"/>
      <c r="E714" s="48"/>
      <c r="F714" s="42"/>
    </row>
    <row r="715" spans="1:6" ht="12" customHeight="1" x14ac:dyDescent="0.15">
      <c r="A715" s="43" t="s">
        <v>1016</v>
      </c>
      <c r="B715" s="44" t="s">
        <v>980</v>
      </c>
      <c r="C715" s="43" t="s">
        <v>58</v>
      </c>
      <c r="D715" s="45">
        <v>660.28</v>
      </c>
      <c r="E715" s="46">
        <v>12848</v>
      </c>
      <c r="F715" s="46">
        <f t="shared" ref="F715:F716" si="76">ROUND(E715*D715,0)</f>
        <v>8483277</v>
      </c>
    </row>
    <row r="716" spans="1:6" ht="12" customHeight="1" x14ac:dyDescent="0.15">
      <c r="A716" s="43" t="s">
        <v>1017</v>
      </c>
      <c r="B716" s="44" t="s">
        <v>1018</v>
      </c>
      <c r="C716" s="43" t="s">
        <v>58</v>
      </c>
      <c r="D716" s="45">
        <v>279.23</v>
      </c>
      <c r="E716" s="46">
        <v>3649</v>
      </c>
      <c r="F716" s="46">
        <f t="shared" si="76"/>
        <v>1018910</v>
      </c>
    </row>
    <row r="717" spans="1:6" ht="12" customHeight="1" x14ac:dyDescent="0.15">
      <c r="A717" s="84">
        <v>9.6999999999999993</v>
      </c>
      <c r="B717" s="40" t="s">
        <v>1019</v>
      </c>
      <c r="C717" s="39"/>
      <c r="D717" s="64"/>
      <c r="E717" s="48"/>
      <c r="F717" s="42"/>
    </row>
    <row r="718" spans="1:6" ht="12" customHeight="1" x14ac:dyDescent="0.15">
      <c r="A718" s="43" t="s">
        <v>1020</v>
      </c>
      <c r="B718" s="44" t="s">
        <v>1011</v>
      </c>
      <c r="C718" s="43" t="s">
        <v>61</v>
      </c>
      <c r="D718" s="45">
        <v>72.72999999999999</v>
      </c>
      <c r="E718" s="46">
        <v>8707</v>
      </c>
      <c r="F718" s="46">
        <f t="shared" ref="F718:F724" si="77">ROUND(E718*D718,0)</f>
        <v>633260</v>
      </c>
    </row>
    <row r="719" spans="1:6" ht="12" customHeight="1" x14ac:dyDescent="0.15">
      <c r="A719" s="43" t="s">
        <v>1021</v>
      </c>
      <c r="B719" s="44" t="s">
        <v>947</v>
      </c>
      <c r="C719" s="43" t="s">
        <v>58</v>
      </c>
      <c r="D719" s="45">
        <v>163.79</v>
      </c>
      <c r="E719" s="46">
        <v>10435</v>
      </c>
      <c r="F719" s="46">
        <f t="shared" si="77"/>
        <v>1709149</v>
      </c>
    </row>
    <row r="720" spans="1:6" ht="12" customHeight="1" x14ac:dyDescent="0.15">
      <c r="A720" s="43" t="s">
        <v>1022</v>
      </c>
      <c r="B720" s="44" t="s">
        <v>980</v>
      </c>
      <c r="C720" s="43" t="s">
        <v>58</v>
      </c>
      <c r="D720" s="45">
        <v>90.43</v>
      </c>
      <c r="E720" s="46">
        <v>12848</v>
      </c>
      <c r="F720" s="46">
        <f t="shared" si="77"/>
        <v>1161845</v>
      </c>
    </row>
    <row r="721" spans="1:6" ht="12" customHeight="1" x14ac:dyDescent="0.15">
      <c r="A721" s="43" t="s">
        <v>1023</v>
      </c>
      <c r="B721" s="44" t="s">
        <v>722</v>
      </c>
      <c r="C721" s="43" t="s">
        <v>58</v>
      </c>
      <c r="D721" s="45">
        <v>2.7</v>
      </c>
      <c r="E721" s="46">
        <v>17810</v>
      </c>
      <c r="F721" s="46">
        <f t="shared" si="77"/>
        <v>48087</v>
      </c>
    </row>
    <row r="722" spans="1:6" ht="12" customHeight="1" x14ac:dyDescent="0.15">
      <c r="A722" s="43" t="s">
        <v>1024</v>
      </c>
      <c r="B722" s="44" t="s">
        <v>983</v>
      </c>
      <c r="C722" s="43" t="s">
        <v>58</v>
      </c>
      <c r="D722" s="45">
        <v>31.65</v>
      </c>
      <c r="E722" s="46">
        <v>9134</v>
      </c>
      <c r="F722" s="46">
        <f t="shared" si="77"/>
        <v>289091</v>
      </c>
    </row>
    <row r="723" spans="1:6" ht="12" customHeight="1" x14ac:dyDescent="0.15">
      <c r="A723" s="43" t="s">
        <v>1025</v>
      </c>
      <c r="B723" s="44" t="s">
        <v>989</v>
      </c>
      <c r="C723" s="43" t="s">
        <v>66</v>
      </c>
      <c r="D723" s="45">
        <v>10</v>
      </c>
      <c r="E723" s="46">
        <v>12439</v>
      </c>
      <c r="F723" s="46">
        <f t="shared" si="77"/>
        <v>124390</v>
      </c>
    </row>
    <row r="724" spans="1:6" ht="12" customHeight="1" x14ac:dyDescent="0.15">
      <c r="A724" s="43" t="s">
        <v>1026</v>
      </c>
      <c r="B724" s="44" t="s">
        <v>991</v>
      </c>
      <c r="C724" s="43" t="s">
        <v>66</v>
      </c>
      <c r="D724" s="45">
        <v>2</v>
      </c>
      <c r="E724" s="46">
        <v>31458</v>
      </c>
      <c r="F724" s="46">
        <f t="shared" si="77"/>
        <v>62916</v>
      </c>
    </row>
    <row r="725" spans="1:6" ht="12" customHeight="1" x14ac:dyDescent="0.15">
      <c r="A725" s="84">
        <v>9.8000000000000007</v>
      </c>
      <c r="B725" s="40" t="s">
        <v>1027</v>
      </c>
      <c r="C725" s="39"/>
      <c r="D725" s="64"/>
      <c r="E725" s="48"/>
      <c r="F725" s="42"/>
    </row>
    <row r="726" spans="1:6" ht="12" customHeight="1" x14ac:dyDescent="0.15">
      <c r="A726" s="43" t="s">
        <v>1028</v>
      </c>
      <c r="B726" s="44" t="s">
        <v>1029</v>
      </c>
      <c r="C726" s="43" t="s">
        <v>61</v>
      </c>
      <c r="D726" s="45">
        <v>4.5200000000000005</v>
      </c>
      <c r="E726" s="46">
        <v>14599</v>
      </c>
      <c r="F726" s="46">
        <f t="shared" ref="F726:F732" si="78">ROUND(E726*D726,0)</f>
        <v>65987</v>
      </c>
    </row>
    <row r="727" spans="1:6" ht="12" customHeight="1" x14ac:dyDescent="0.15">
      <c r="A727" s="43" t="s">
        <v>1030</v>
      </c>
      <c r="B727" s="44" t="s">
        <v>1031</v>
      </c>
      <c r="C727" s="43" t="s">
        <v>58</v>
      </c>
      <c r="D727" s="45">
        <v>3.66</v>
      </c>
      <c r="E727" s="46">
        <v>10869</v>
      </c>
      <c r="F727" s="46">
        <f t="shared" si="78"/>
        <v>39781</v>
      </c>
    </row>
    <row r="728" spans="1:6" ht="12" customHeight="1" x14ac:dyDescent="0.15">
      <c r="A728" s="43" t="s">
        <v>1032</v>
      </c>
      <c r="B728" s="44" t="s">
        <v>1033</v>
      </c>
      <c r="C728" s="43" t="s">
        <v>58</v>
      </c>
      <c r="D728" s="45">
        <v>5.56</v>
      </c>
      <c r="E728" s="46">
        <v>33861</v>
      </c>
      <c r="F728" s="46">
        <f t="shared" si="78"/>
        <v>188267</v>
      </c>
    </row>
    <row r="729" spans="1:6" ht="12" customHeight="1" x14ac:dyDescent="0.15">
      <c r="A729" s="43" t="s">
        <v>1034</v>
      </c>
      <c r="B729" s="44" t="s">
        <v>1035</v>
      </c>
      <c r="C729" s="43" t="s">
        <v>58</v>
      </c>
      <c r="D729" s="45">
        <v>7.42</v>
      </c>
      <c r="E729" s="46">
        <v>39452</v>
      </c>
      <c r="F729" s="46">
        <f t="shared" si="78"/>
        <v>292734</v>
      </c>
    </row>
    <row r="730" spans="1:6" ht="12" customHeight="1" x14ac:dyDescent="0.15">
      <c r="A730" s="43" t="s">
        <v>1036</v>
      </c>
      <c r="B730" s="44" t="s">
        <v>1037</v>
      </c>
      <c r="C730" s="43" t="s">
        <v>58</v>
      </c>
      <c r="D730" s="45">
        <v>9.89</v>
      </c>
      <c r="E730" s="46">
        <v>27083</v>
      </c>
      <c r="F730" s="46">
        <f t="shared" si="78"/>
        <v>267851</v>
      </c>
    </row>
    <row r="731" spans="1:6" ht="12" customHeight="1" x14ac:dyDescent="0.15">
      <c r="A731" s="43" t="s">
        <v>1038</v>
      </c>
      <c r="B731" s="44" t="s">
        <v>1039</v>
      </c>
      <c r="C731" s="43" t="s">
        <v>66</v>
      </c>
      <c r="D731" s="45">
        <v>11</v>
      </c>
      <c r="E731" s="46">
        <v>108684</v>
      </c>
      <c r="F731" s="46">
        <f t="shared" si="78"/>
        <v>1195524</v>
      </c>
    </row>
    <row r="732" spans="1:6" ht="12" customHeight="1" x14ac:dyDescent="0.15">
      <c r="A732" s="43" t="s">
        <v>1040</v>
      </c>
      <c r="B732" s="44" t="s">
        <v>260</v>
      </c>
      <c r="C732" s="43" t="s">
        <v>61</v>
      </c>
      <c r="D732" s="45">
        <v>17.5</v>
      </c>
      <c r="E732" s="46">
        <v>30270</v>
      </c>
      <c r="F732" s="46">
        <f t="shared" si="78"/>
        <v>529725</v>
      </c>
    </row>
    <row r="733" spans="1:6" ht="12" customHeight="1" x14ac:dyDescent="0.15">
      <c r="A733" s="84">
        <v>9.9</v>
      </c>
      <c r="B733" s="40" t="s">
        <v>1041</v>
      </c>
      <c r="C733" s="39"/>
      <c r="D733" s="64"/>
      <c r="E733" s="48"/>
      <c r="F733" s="42"/>
    </row>
    <row r="734" spans="1:6" ht="12" customHeight="1" x14ac:dyDescent="0.15">
      <c r="A734" s="43" t="s">
        <v>1042</v>
      </c>
      <c r="B734" s="44" t="s">
        <v>229</v>
      </c>
      <c r="C734" s="43" t="s">
        <v>29</v>
      </c>
      <c r="D734" s="45">
        <v>80.429999999999993</v>
      </c>
      <c r="E734" s="46">
        <v>17344</v>
      </c>
      <c r="F734" s="46">
        <f t="shared" ref="F734:F738" si="79">ROUND(E734*D734,0)</f>
        <v>1394978</v>
      </c>
    </row>
    <row r="735" spans="1:6" ht="12" customHeight="1" x14ac:dyDescent="0.15">
      <c r="A735" s="43" t="s">
        <v>1043</v>
      </c>
      <c r="B735" s="44" t="s">
        <v>1044</v>
      </c>
      <c r="C735" s="43" t="s">
        <v>61</v>
      </c>
      <c r="D735" s="45">
        <v>40</v>
      </c>
      <c r="E735" s="46">
        <v>5888</v>
      </c>
      <c r="F735" s="46">
        <f t="shared" si="79"/>
        <v>235520</v>
      </c>
    </row>
    <row r="736" spans="1:6" ht="12" customHeight="1" x14ac:dyDescent="0.15">
      <c r="A736" s="43" t="s">
        <v>1045</v>
      </c>
      <c r="B736" s="44" t="s">
        <v>1046</v>
      </c>
      <c r="C736" s="43" t="s">
        <v>61</v>
      </c>
      <c r="D736" s="45">
        <v>70</v>
      </c>
      <c r="E736" s="46">
        <v>42000</v>
      </c>
      <c r="F736" s="46">
        <f t="shared" si="79"/>
        <v>2940000</v>
      </c>
    </row>
    <row r="737" spans="1:6" ht="12" customHeight="1" x14ac:dyDescent="0.15">
      <c r="A737" s="43" t="s">
        <v>1047</v>
      </c>
      <c r="B737" s="44" t="s">
        <v>562</v>
      </c>
      <c r="C737" s="43" t="s">
        <v>20</v>
      </c>
      <c r="D737" s="45">
        <v>61</v>
      </c>
      <c r="E737" s="46">
        <v>37463</v>
      </c>
      <c r="F737" s="46">
        <f t="shared" si="79"/>
        <v>2285243</v>
      </c>
    </row>
    <row r="738" spans="1:6" ht="12" customHeight="1" x14ac:dyDescent="0.15">
      <c r="A738" s="43" t="s">
        <v>1048</v>
      </c>
      <c r="B738" s="44" t="s">
        <v>564</v>
      </c>
      <c r="C738" s="43" t="s">
        <v>20</v>
      </c>
      <c r="D738" s="45">
        <v>40</v>
      </c>
      <c r="E738" s="46">
        <v>28146</v>
      </c>
      <c r="F738" s="46">
        <f t="shared" si="79"/>
        <v>1125840</v>
      </c>
    </row>
    <row r="739" spans="1:6" ht="12" customHeight="1" x14ac:dyDescent="0.15">
      <c r="A739" s="87"/>
      <c r="B739" s="70" t="s">
        <v>205</v>
      </c>
      <c r="C739" s="88"/>
      <c r="D739" s="82"/>
      <c r="E739" s="83"/>
      <c r="F739" s="73">
        <f>ROUND(SUM(F627:F738),0)</f>
        <v>99408428</v>
      </c>
    </row>
    <row r="740" spans="1:6" ht="12" customHeight="1" x14ac:dyDescent="0.15">
      <c r="A740" s="34">
        <v>10</v>
      </c>
      <c r="B740" s="35" t="s">
        <v>1049</v>
      </c>
      <c r="C740" s="36"/>
      <c r="D740" s="37"/>
      <c r="E740" s="38"/>
      <c r="F740" s="38"/>
    </row>
    <row r="741" spans="1:6" ht="12" customHeight="1" x14ac:dyDescent="0.15">
      <c r="A741" s="84">
        <v>10.1</v>
      </c>
      <c r="B741" s="40" t="s">
        <v>1050</v>
      </c>
      <c r="C741" s="39"/>
      <c r="D741" s="64"/>
      <c r="E741" s="48"/>
      <c r="F741" s="42"/>
    </row>
    <row r="742" spans="1:6" ht="12" customHeight="1" x14ac:dyDescent="0.15">
      <c r="A742" s="43" t="s">
        <v>1051</v>
      </c>
      <c r="B742" s="85" t="s">
        <v>1052</v>
      </c>
      <c r="C742" s="43" t="s">
        <v>58</v>
      </c>
      <c r="D742" s="45">
        <v>454.64</v>
      </c>
      <c r="E742" s="46">
        <v>10435</v>
      </c>
      <c r="F742" s="46">
        <f t="shared" ref="F742:F747" si="80">ROUND(E742*D742,0)</f>
        <v>4744168</v>
      </c>
    </row>
    <row r="743" spans="1:6" ht="12" customHeight="1" x14ac:dyDescent="0.15">
      <c r="A743" s="43" t="s">
        <v>1053</v>
      </c>
      <c r="B743" s="85" t="s">
        <v>1054</v>
      </c>
      <c r="C743" s="43" t="s">
        <v>61</v>
      </c>
      <c r="D743" s="45">
        <v>41.75</v>
      </c>
      <c r="E743" s="46">
        <v>10825</v>
      </c>
      <c r="F743" s="46">
        <f t="shared" si="80"/>
        <v>451944</v>
      </c>
    </row>
    <row r="744" spans="1:6" ht="12" customHeight="1" x14ac:dyDescent="0.15">
      <c r="A744" s="43" t="s">
        <v>1055</v>
      </c>
      <c r="B744" s="85" t="s">
        <v>1056</v>
      </c>
      <c r="C744" s="43" t="s">
        <v>58</v>
      </c>
      <c r="D744" s="45">
        <v>75.53</v>
      </c>
      <c r="E744" s="46">
        <v>13206</v>
      </c>
      <c r="F744" s="46">
        <f t="shared" si="80"/>
        <v>997449</v>
      </c>
    </row>
    <row r="745" spans="1:6" ht="12" customHeight="1" x14ac:dyDescent="0.15">
      <c r="A745" s="43" t="s">
        <v>1057</v>
      </c>
      <c r="B745" s="85" t="s">
        <v>1058</v>
      </c>
      <c r="C745" s="43" t="s">
        <v>61</v>
      </c>
      <c r="D745" s="45">
        <v>51.269999999999996</v>
      </c>
      <c r="E745" s="46">
        <v>7901</v>
      </c>
      <c r="F745" s="46">
        <f t="shared" si="80"/>
        <v>405084</v>
      </c>
    </row>
    <row r="746" spans="1:6" ht="12" customHeight="1" x14ac:dyDescent="0.15">
      <c r="A746" s="43" t="s">
        <v>1059</v>
      </c>
      <c r="B746" s="85" t="s">
        <v>1060</v>
      </c>
      <c r="C746" s="43" t="s">
        <v>61</v>
      </c>
      <c r="D746" s="45">
        <v>66.539999999999992</v>
      </c>
      <c r="E746" s="46">
        <v>2479</v>
      </c>
      <c r="F746" s="46">
        <f t="shared" si="80"/>
        <v>164953</v>
      </c>
    </row>
    <row r="747" spans="1:6" ht="12" customHeight="1" x14ac:dyDescent="0.15">
      <c r="A747" s="43" t="s">
        <v>1061</v>
      </c>
      <c r="B747" s="85" t="s">
        <v>1062</v>
      </c>
      <c r="C747" s="43" t="s">
        <v>58</v>
      </c>
      <c r="D747" s="45">
        <v>2.75</v>
      </c>
      <c r="E747" s="46">
        <v>15310</v>
      </c>
      <c r="F747" s="46">
        <f t="shared" si="80"/>
        <v>42103</v>
      </c>
    </row>
    <row r="748" spans="1:6" ht="12" customHeight="1" x14ac:dyDescent="0.15">
      <c r="A748" s="39">
        <v>10.199999999999999</v>
      </c>
      <c r="B748" s="40" t="s">
        <v>1063</v>
      </c>
      <c r="C748" s="39"/>
      <c r="D748" s="47"/>
      <c r="E748" s="48"/>
      <c r="F748" s="48"/>
    </row>
    <row r="749" spans="1:6" ht="12" customHeight="1" x14ac:dyDescent="0.15">
      <c r="A749" s="43" t="s">
        <v>1064</v>
      </c>
      <c r="B749" s="85" t="s">
        <v>1065</v>
      </c>
      <c r="C749" s="43" t="s">
        <v>58</v>
      </c>
      <c r="D749" s="45">
        <v>558.01</v>
      </c>
      <c r="E749" s="46">
        <v>10435</v>
      </c>
      <c r="F749" s="46">
        <f t="shared" ref="F749:F753" si="81">ROUND(E749*D749,0)</f>
        <v>5822834</v>
      </c>
    </row>
    <row r="750" spans="1:6" ht="12" customHeight="1" x14ac:dyDescent="0.15">
      <c r="A750" s="43" t="s">
        <v>1066</v>
      </c>
      <c r="B750" s="85" t="s">
        <v>1067</v>
      </c>
      <c r="C750" s="43" t="s">
        <v>58</v>
      </c>
      <c r="D750" s="45">
        <v>80.31</v>
      </c>
      <c r="E750" s="46">
        <v>13206</v>
      </c>
      <c r="F750" s="46">
        <f t="shared" si="81"/>
        <v>1060574</v>
      </c>
    </row>
    <row r="751" spans="1:6" ht="12" customHeight="1" x14ac:dyDescent="0.15">
      <c r="A751" s="43" t="s">
        <v>1068</v>
      </c>
      <c r="B751" s="85" t="s">
        <v>1069</v>
      </c>
      <c r="C751" s="43" t="s">
        <v>61</v>
      </c>
      <c r="D751" s="45">
        <v>26.04</v>
      </c>
      <c r="E751" s="46">
        <v>7901</v>
      </c>
      <c r="F751" s="46">
        <f t="shared" si="81"/>
        <v>205742</v>
      </c>
    </row>
    <row r="752" spans="1:6" ht="12" customHeight="1" x14ac:dyDescent="0.15">
      <c r="A752" s="43" t="s">
        <v>1070</v>
      </c>
      <c r="B752" s="85" t="s">
        <v>1060</v>
      </c>
      <c r="C752" s="43" t="s">
        <v>61</v>
      </c>
      <c r="D752" s="45">
        <v>67.8</v>
      </c>
      <c r="E752" s="46">
        <v>2479</v>
      </c>
      <c r="F752" s="46">
        <f t="shared" si="81"/>
        <v>168076</v>
      </c>
    </row>
    <row r="753" spans="1:6" ht="12" customHeight="1" x14ac:dyDescent="0.15">
      <c r="A753" s="43" t="s">
        <v>1071</v>
      </c>
      <c r="B753" s="85" t="s">
        <v>1072</v>
      </c>
      <c r="C753" s="43" t="s">
        <v>58</v>
      </c>
      <c r="D753" s="45">
        <v>8.64</v>
      </c>
      <c r="E753" s="46">
        <v>15310</v>
      </c>
      <c r="F753" s="46">
        <f t="shared" si="81"/>
        <v>132278</v>
      </c>
    </row>
    <row r="754" spans="1:6" ht="12" customHeight="1" x14ac:dyDescent="0.15">
      <c r="A754" s="39">
        <v>10.3</v>
      </c>
      <c r="B754" s="40" t="s">
        <v>899</v>
      </c>
      <c r="C754" s="39"/>
      <c r="D754" s="47"/>
      <c r="E754" s="48"/>
      <c r="F754" s="48"/>
    </row>
    <row r="755" spans="1:6" ht="12" customHeight="1" x14ac:dyDescent="0.15">
      <c r="A755" s="43" t="s">
        <v>1073</v>
      </c>
      <c r="B755" s="85" t="s">
        <v>1065</v>
      </c>
      <c r="C755" s="43" t="s">
        <v>58</v>
      </c>
      <c r="D755" s="45">
        <v>818.51</v>
      </c>
      <c r="E755" s="46">
        <v>10435</v>
      </c>
      <c r="F755" s="46">
        <f t="shared" ref="F755:F761" si="82">ROUND(E755*D755,0)</f>
        <v>8541152</v>
      </c>
    </row>
    <row r="756" spans="1:6" ht="12" customHeight="1" x14ac:dyDescent="0.15">
      <c r="A756" s="43" t="s">
        <v>1074</v>
      </c>
      <c r="B756" s="85" t="s">
        <v>1067</v>
      </c>
      <c r="C756" s="43" t="s">
        <v>58</v>
      </c>
      <c r="D756" s="45">
        <v>38.96</v>
      </c>
      <c r="E756" s="46">
        <v>13206</v>
      </c>
      <c r="F756" s="46">
        <f t="shared" si="82"/>
        <v>514506</v>
      </c>
    </row>
    <row r="757" spans="1:6" ht="12" customHeight="1" x14ac:dyDescent="0.15">
      <c r="A757" s="43" t="s">
        <v>1075</v>
      </c>
      <c r="B757" s="85" t="s">
        <v>1076</v>
      </c>
      <c r="C757" s="43" t="s">
        <v>58</v>
      </c>
      <c r="D757" s="45">
        <v>41.55</v>
      </c>
      <c r="E757" s="46">
        <v>27167</v>
      </c>
      <c r="F757" s="46">
        <f t="shared" si="82"/>
        <v>1128789</v>
      </c>
    </row>
    <row r="758" spans="1:6" ht="12" customHeight="1" x14ac:dyDescent="0.15">
      <c r="A758" s="43" t="s">
        <v>1077</v>
      </c>
      <c r="B758" s="85" t="s">
        <v>1078</v>
      </c>
      <c r="C758" s="43" t="s">
        <v>58</v>
      </c>
      <c r="D758" s="45">
        <v>41.55</v>
      </c>
      <c r="E758" s="46">
        <v>71900</v>
      </c>
      <c r="F758" s="46">
        <f t="shared" si="82"/>
        <v>2987445</v>
      </c>
    </row>
    <row r="759" spans="1:6" ht="12" customHeight="1" x14ac:dyDescent="0.15">
      <c r="A759" s="43" t="s">
        <v>1079</v>
      </c>
      <c r="B759" s="85" t="s">
        <v>1072</v>
      </c>
      <c r="C759" s="43" t="s">
        <v>58</v>
      </c>
      <c r="D759" s="45">
        <v>14.11</v>
      </c>
      <c r="E759" s="46">
        <v>15310</v>
      </c>
      <c r="F759" s="46">
        <f t="shared" si="82"/>
        <v>216024</v>
      </c>
    </row>
    <row r="760" spans="1:6" ht="12" customHeight="1" x14ac:dyDescent="0.15">
      <c r="A760" s="43" t="s">
        <v>1080</v>
      </c>
      <c r="B760" s="85" t="s">
        <v>1069</v>
      </c>
      <c r="C760" s="43" t="s">
        <v>61</v>
      </c>
      <c r="D760" s="45">
        <v>13.35</v>
      </c>
      <c r="E760" s="46">
        <v>7901</v>
      </c>
      <c r="F760" s="46">
        <f t="shared" si="82"/>
        <v>105478</v>
      </c>
    </row>
    <row r="761" spans="1:6" ht="12" customHeight="1" x14ac:dyDescent="0.15">
      <c r="A761" s="43" t="s">
        <v>1081</v>
      </c>
      <c r="B761" s="85" t="s">
        <v>1060</v>
      </c>
      <c r="C761" s="43" t="s">
        <v>61</v>
      </c>
      <c r="D761" s="45">
        <v>34.480000000000004</v>
      </c>
      <c r="E761" s="46">
        <v>2479</v>
      </c>
      <c r="F761" s="46">
        <f t="shared" si="82"/>
        <v>85476</v>
      </c>
    </row>
    <row r="762" spans="1:6" ht="12" customHeight="1" x14ac:dyDescent="0.15">
      <c r="A762" s="39">
        <v>10.4</v>
      </c>
      <c r="B762" s="40" t="s">
        <v>891</v>
      </c>
      <c r="C762" s="39"/>
      <c r="D762" s="47"/>
      <c r="E762" s="48"/>
      <c r="F762" s="48"/>
    </row>
    <row r="763" spans="1:6" ht="12" customHeight="1" x14ac:dyDescent="0.15">
      <c r="A763" s="43" t="s">
        <v>1082</v>
      </c>
      <c r="B763" s="85" t="s">
        <v>1065</v>
      </c>
      <c r="C763" s="43" t="s">
        <v>58</v>
      </c>
      <c r="D763" s="45">
        <v>1164.5899999999999</v>
      </c>
      <c r="E763" s="46">
        <v>10435</v>
      </c>
      <c r="F763" s="46">
        <f t="shared" ref="F763:F770" si="83">ROUND(E763*D763,0)</f>
        <v>12152497</v>
      </c>
    </row>
    <row r="764" spans="1:6" ht="12" customHeight="1" x14ac:dyDescent="0.15">
      <c r="A764" s="43" t="s">
        <v>1083</v>
      </c>
      <c r="B764" s="85" t="s">
        <v>1067</v>
      </c>
      <c r="C764" s="43" t="s">
        <v>58</v>
      </c>
      <c r="D764" s="45">
        <v>103.65</v>
      </c>
      <c r="E764" s="46">
        <v>13206</v>
      </c>
      <c r="F764" s="46">
        <f t="shared" si="83"/>
        <v>1368802</v>
      </c>
    </row>
    <row r="765" spans="1:6" ht="12" customHeight="1" x14ac:dyDescent="0.15">
      <c r="A765" s="43" t="s">
        <v>1084</v>
      </c>
      <c r="B765" s="85" t="s">
        <v>1085</v>
      </c>
      <c r="C765" s="43" t="s">
        <v>58</v>
      </c>
      <c r="D765" s="45">
        <v>7.83</v>
      </c>
      <c r="E765" s="46">
        <v>27167</v>
      </c>
      <c r="F765" s="46">
        <f t="shared" si="83"/>
        <v>212718</v>
      </c>
    </row>
    <row r="766" spans="1:6" ht="12" customHeight="1" x14ac:dyDescent="0.15">
      <c r="A766" s="43" t="s">
        <v>1086</v>
      </c>
      <c r="B766" s="85" t="s">
        <v>786</v>
      </c>
      <c r="C766" s="43" t="s">
        <v>58</v>
      </c>
      <c r="D766" s="45">
        <v>7.83</v>
      </c>
      <c r="E766" s="46">
        <v>71900</v>
      </c>
      <c r="F766" s="46">
        <f t="shared" si="83"/>
        <v>562977</v>
      </c>
    </row>
    <row r="767" spans="1:6" ht="12" customHeight="1" x14ac:dyDescent="0.15">
      <c r="A767" s="43" t="s">
        <v>1087</v>
      </c>
      <c r="B767" s="85" t="s">
        <v>1088</v>
      </c>
      <c r="C767" s="43" t="s">
        <v>61</v>
      </c>
      <c r="D767" s="45">
        <v>11.149999999999999</v>
      </c>
      <c r="E767" s="46">
        <v>10825</v>
      </c>
      <c r="F767" s="46">
        <f t="shared" si="83"/>
        <v>120699</v>
      </c>
    </row>
    <row r="768" spans="1:6" ht="12" customHeight="1" x14ac:dyDescent="0.15">
      <c r="A768" s="43" t="s">
        <v>1089</v>
      </c>
      <c r="B768" s="85" t="s">
        <v>1060</v>
      </c>
      <c r="C768" s="43" t="s">
        <v>61</v>
      </c>
      <c r="D768" s="45">
        <v>216.75</v>
      </c>
      <c r="E768" s="46">
        <v>2479</v>
      </c>
      <c r="F768" s="46">
        <f t="shared" si="83"/>
        <v>537323</v>
      </c>
    </row>
    <row r="769" spans="1:6" ht="12" customHeight="1" x14ac:dyDescent="0.15">
      <c r="A769" s="43" t="s">
        <v>1090</v>
      </c>
      <c r="B769" s="85" t="s">
        <v>1072</v>
      </c>
      <c r="C769" s="43" t="s">
        <v>58</v>
      </c>
      <c r="D769" s="45">
        <v>3.36</v>
      </c>
      <c r="E769" s="46">
        <v>15310</v>
      </c>
      <c r="F769" s="46">
        <f t="shared" si="83"/>
        <v>51442</v>
      </c>
    </row>
    <row r="770" spans="1:6" ht="12" customHeight="1" x14ac:dyDescent="0.15">
      <c r="A770" s="43" t="s">
        <v>1091</v>
      </c>
      <c r="B770" s="85" t="s">
        <v>1092</v>
      </c>
      <c r="C770" s="43" t="s">
        <v>61</v>
      </c>
      <c r="D770" s="45">
        <v>4.8</v>
      </c>
      <c r="E770" s="46">
        <v>40090</v>
      </c>
      <c r="F770" s="46">
        <f t="shared" si="83"/>
        <v>192432</v>
      </c>
    </row>
    <row r="771" spans="1:6" ht="12" customHeight="1" x14ac:dyDescent="0.15">
      <c r="A771" s="39">
        <v>10.5</v>
      </c>
      <c r="B771" s="40" t="s">
        <v>755</v>
      </c>
      <c r="C771" s="39"/>
      <c r="D771" s="47"/>
      <c r="E771" s="48"/>
      <c r="F771" s="48"/>
    </row>
    <row r="772" spans="1:6" ht="12" customHeight="1" x14ac:dyDescent="0.15">
      <c r="A772" s="43" t="s">
        <v>1093</v>
      </c>
      <c r="B772" s="85" t="s">
        <v>1094</v>
      </c>
      <c r="C772" s="43" t="s">
        <v>66</v>
      </c>
      <c r="D772" s="45">
        <v>3</v>
      </c>
      <c r="E772" s="46">
        <v>2205000</v>
      </c>
      <c r="F772" s="46">
        <f t="shared" ref="F772:F774" si="84">ROUND(E772*D772,0)</f>
        <v>6615000</v>
      </c>
    </row>
    <row r="773" spans="1:6" ht="12" customHeight="1" x14ac:dyDescent="0.15">
      <c r="A773" s="43" t="s">
        <v>1095</v>
      </c>
      <c r="B773" s="85" t="s">
        <v>1096</v>
      </c>
      <c r="C773" s="43" t="s">
        <v>66</v>
      </c>
      <c r="D773" s="45">
        <v>3</v>
      </c>
      <c r="E773" s="46">
        <v>330000</v>
      </c>
      <c r="F773" s="46">
        <f t="shared" si="84"/>
        <v>990000</v>
      </c>
    </row>
    <row r="774" spans="1:6" ht="12" customHeight="1" x14ac:dyDescent="0.15">
      <c r="A774" s="43" t="s">
        <v>1097</v>
      </c>
      <c r="B774" s="85" t="s">
        <v>1098</v>
      </c>
      <c r="C774" s="43" t="s">
        <v>66</v>
      </c>
      <c r="D774" s="45">
        <v>7</v>
      </c>
      <c r="E774" s="46">
        <v>1470000</v>
      </c>
      <c r="F774" s="46">
        <f t="shared" si="84"/>
        <v>10290000</v>
      </c>
    </row>
    <row r="775" spans="1:6" ht="12" customHeight="1" x14ac:dyDescent="0.15">
      <c r="A775" s="39">
        <v>10.6</v>
      </c>
      <c r="B775" s="40" t="s">
        <v>598</v>
      </c>
      <c r="C775" s="39"/>
      <c r="D775" s="47"/>
      <c r="E775" s="48"/>
      <c r="F775" s="48"/>
    </row>
    <row r="776" spans="1:6" ht="12" customHeight="1" x14ac:dyDescent="0.15">
      <c r="A776" s="43" t="s">
        <v>1099</v>
      </c>
      <c r="B776" s="85" t="s">
        <v>1100</v>
      </c>
      <c r="C776" s="43" t="s">
        <v>61</v>
      </c>
      <c r="D776" s="45">
        <v>8</v>
      </c>
      <c r="E776" s="46">
        <v>63366</v>
      </c>
      <c r="F776" s="46">
        <f t="shared" ref="F776:F778" si="85">ROUND(E776*D776,0)</f>
        <v>506928</v>
      </c>
    </row>
    <row r="777" spans="1:6" ht="12" customHeight="1" x14ac:dyDescent="0.15">
      <c r="A777" s="43" t="s">
        <v>1101</v>
      </c>
      <c r="B777" s="85" t="s">
        <v>120</v>
      </c>
      <c r="C777" s="43" t="s">
        <v>61</v>
      </c>
      <c r="D777" s="45">
        <v>3</v>
      </c>
      <c r="E777" s="46">
        <v>34334</v>
      </c>
      <c r="F777" s="46">
        <f t="shared" si="85"/>
        <v>103002</v>
      </c>
    </row>
    <row r="778" spans="1:6" ht="12" customHeight="1" x14ac:dyDescent="0.15">
      <c r="A778" s="43" t="s">
        <v>1102</v>
      </c>
      <c r="B778" s="85" t="s">
        <v>1103</v>
      </c>
      <c r="C778" s="50" t="s">
        <v>61</v>
      </c>
      <c r="D778" s="45">
        <v>7</v>
      </c>
      <c r="E778" s="46">
        <v>73812</v>
      </c>
      <c r="F778" s="46">
        <f t="shared" si="85"/>
        <v>516684</v>
      </c>
    </row>
    <row r="779" spans="1:6" ht="12" customHeight="1" x14ac:dyDescent="0.15">
      <c r="A779" s="69"/>
      <c r="B779" s="86" t="s">
        <v>205</v>
      </c>
      <c r="C779" s="88"/>
      <c r="D779" s="82"/>
      <c r="E779" s="83"/>
      <c r="F779" s="73">
        <f>SUM(F742:F778)</f>
        <v>61994579</v>
      </c>
    </row>
    <row r="780" spans="1:6" ht="12" customHeight="1" x14ac:dyDescent="0.15">
      <c r="A780" s="34">
        <v>11</v>
      </c>
      <c r="B780" s="35" t="s">
        <v>1104</v>
      </c>
      <c r="C780" s="36"/>
      <c r="D780" s="37"/>
      <c r="E780" s="38"/>
      <c r="F780" s="38"/>
    </row>
    <row r="781" spans="1:6" ht="12" customHeight="1" x14ac:dyDescent="0.15">
      <c r="A781" s="84">
        <v>11.1</v>
      </c>
      <c r="B781" s="40" t="s">
        <v>1105</v>
      </c>
      <c r="C781" s="39"/>
      <c r="D781" s="64"/>
      <c r="E781" s="48"/>
      <c r="F781" s="42"/>
    </row>
    <row r="782" spans="1:6" ht="12" customHeight="1" x14ac:dyDescent="0.15">
      <c r="A782" s="43" t="s">
        <v>1106</v>
      </c>
      <c r="B782" s="85" t="s">
        <v>1107</v>
      </c>
      <c r="C782" s="43" t="s">
        <v>58</v>
      </c>
      <c r="D782" s="45">
        <v>523.9</v>
      </c>
      <c r="E782" s="46">
        <v>10435</v>
      </c>
      <c r="F782" s="46">
        <f t="shared" ref="F782:F790" si="86">ROUND(E782*D782,0)</f>
        <v>5466897</v>
      </c>
    </row>
    <row r="783" spans="1:6" ht="12" customHeight="1" x14ac:dyDescent="0.15">
      <c r="A783" s="43" t="s">
        <v>1108</v>
      </c>
      <c r="B783" s="85" t="s">
        <v>1109</v>
      </c>
      <c r="C783" s="43" t="s">
        <v>61</v>
      </c>
      <c r="D783" s="45">
        <v>38.36</v>
      </c>
      <c r="E783" s="46">
        <v>10825</v>
      </c>
      <c r="F783" s="46">
        <f t="shared" si="86"/>
        <v>415247</v>
      </c>
    </row>
    <row r="784" spans="1:6" ht="12" customHeight="1" x14ac:dyDescent="0.15">
      <c r="A784" s="43" t="s">
        <v>1110</v>
      </c>
      <c r="B784" s="85" t="s">
        <v>1111</v>
      </c>
      <c r="C784" s="43" t="s">
        <v>58</v>
      </c>
      <c r="D784" s="45">
        <v>171.01999999999998</v>
      </c>
      <c r="E784" s="46">
        <v>13206</v>
      </c>
      <c r="F784" s="46">
        <f t="shared" si="86"/>
        <v>2258490</v>
      </c>
    </row>
    <row r="785" spans="1:6" ht="12" customHeight="1" x14ac:dyDescent="0.15">
      <c r="A785" s="43" t="s">
        <v>1112</v>
      </c>
      <c r="B785" s="85" t="s">
        <v>1113</v>
      </c>
      <c r="C785" s="43" t="s">
        <v>61</v>
      </c>
      <c r="D785" s="45">
        <v>69.16</v>
      </c>
      <c r="E785" s="46">
        <v>7901</v>
      </c>
      <c r="F785" s="46">
        <f t="shared" si="86"/>
        <v>546433</v>
      </c>
    </row>
    <row r="786" spans="1:6" ht="12" customHeight="1" x14ac:dyDescent="0.15">
      <c r="A786" s="43" t="s">
        <v>1114</v>
      </c>
      <c r="B786" s="85" t="s">
        <v>1060</v>
      </c>
      <c r="C786" s="43" t="s">
        <v>61</v>
      </c>
      <c r="D786" s="45">
        <v>110.32</v>
      </c>
      <c r="E786" s="46">
        <v>2479</v>
      </c>
      <c r="F786" s="46">
        <f t="shared" si="86"/>
        <v>273483</v>
      </c>
    </row>
    <row r="787" spans="1:6" ht="12" customHeight="1" x14ac:dyDescent="0.15">
      <c r="A787" s="43" t="s">
        <v>1115</v>
      </c>
      <c r="B787" s="85" t="s">
        <v>1116</v>
      </c>
      <c r="C787" s="43" t="s">
        <v>58</v>
      </c>
      <c r="D787" s="45">
        <v>175.19</v>
      </c>
      <c r="E787" s="46">
        <v>27167</v>
      </c>
      <c r="F787" s="46">
        <f t="shared" si="86"/>
        <v>4759387</v>
      </c>
    </row>
    <row r="788" spans="1:6" ht="12" customHeight="1" x14ac:dyDescent="0.15">
      <c r="A788" s="43" t="s">
        <v>1117</v>
      </c>
      <c r="B788" s="85" t="s">
        <v>1118</v>
      </c>
      <c r="C788" s="43" t="s">
        <v>58</v>
      </c>
      <c r="D788" s="45">
        <v>175.19</v>
      </c>
      <c r="E788" s="46">
        <v>71900</v>
      </c>
      <c r="F788" s="46">
        <f t="shared" si="86"/>
        <v>12596161</v>
      </c>
    </row>
    <row r="789" spans="1:6" ht="12" customHeight="1" x14ac:dyDescent="0.15">
      <c r="A789" s="43" t="s">
        <v>1119</v>
      </c>
      <c r="B789" s="85" t="s">
        <v>1120</v>
      </c>
      <c r="C789" s="43" t="s">
        <v>61</v>
      </c>
      <c r="D789" s="45">
        <v>98.72999999999999</v>
      </c>
      <c r="E789" s="46">
        <v>4495</v>
      </c>
      <c r="F789" s="46">
        <f t="shared" si="86"/>
        <v>443791</v>
      </c>
    </row>
    <row r="790" spans="1:6" ht="12" customHeight="1" x14ac:dyDescent="0.15">
      <c r="A790" s="43" t="s">
        <v>1121</v>
      </c>
      <c r="B790" s="85" t="s">
        <v>1122</v>
      </c>
      <c r="C790" s="43" t="s">
        <v>58</v>
      </c>
      <c r="D790" s="45">
        <v>2.82</v>
      </c>
      <c r="E790" s="46">
        <v>15310</v>
      </c>
      <c r="F790" s="46">
        <f t="shared" si="86"/>
        <v>43174</v>
      </c>
    </row>
    <row r="791" spans="1:6" ht="12" customHeight="1" x14ac:dyDescent="0.15">
      <c r="A791" s="39">
        <v>11.2</v>
      </c>
      <c r="B791" s="40" t="s">
        <v>1123</v>
      </c>
      <c r="C791" s="39"/>
      <c r="D791" s="47"/>
      <c r="E791" s="48"/>
      <c r="F791" s="48"/>
    </row>
    <row r="792" spans="1:6" ht="12" customHeight="1" x14ac:dyDescent="0.15">
      <c r="A792" s="43" t="s">
        <v>1124</v>
      </c>
      <c r="B792" s="85" t="s">
        <v>1107</v>
      </c>
      <c r="C792" s="43" t="s">
        <v>58</v>
      </c>
      <c r="D792" s="45">
        <v>381.59</v>
      </c>
      <c r="E792" s="46">
        <v>10435</v>
      </c>
      <c r="F792" s="46">
        <f t="shared" ref="F792:F798" si="87">ROUND(E792*D792,0)</f>
        <v>3981892</v>
      </c>
    </row>
    <row r="793" spans="1:6" ht="12" customHeight="1" x14ac:dyDescent="0.15">
      <c r="A793" s="43" t="s">
        <v>1125</v>
      </c>
      <c r="B793" s="85" t="s">
        <v>1111</v>
      </c>
      <c r="C793" s="43" t="s">
        <v>58</v>
      </c>
      <c r="D793" s="45">
        <v>72.73</v>
      </c>
      <c r="E793" s="46">
        <v>13206</v>
      </c>
      <c r="F793" s="46">
        <f t="shared" si="87"/>
        <v>960472</v>
      </c>
    </row>
    <row r="794" spans="1:6" ht="12" customHeight="1" x14ac:dyDescent="0.15">
      <c r="A794" s="43" t="s">
        <v>1126</v>
      </c>
      <c r="B794" s="85" t="s">
        <v>1060</v>
      </c>
      <c r="C794" s="43" t="s">
        <v>61</v>
      </c>
      <c r="D794" s="45">
        <v>56.24</v>
      </c>
      <c r="E794" s="46">
        <v>2479</v>
      </c>
      <c r="F794" s="46">
        <f t="shared" si="87"/>
        <v>139419</v>
      </c>
    </row>
    <row r="795" spans="1:6" ht="12" customHeight="1" x14ac:dyDescent="0.15">
      <c r="A795" s="43" t="s">
        <v>1127</v>
      </c>
      <c r="B795" s="85" t="s">
        <v>1116</v>
      </c>
      <c r="C795" s="43" t="s">
        <v>58</v>
      </c>
      <c r="D795" s="45">
        <v>123.16</v>
      </c>
      <c r="E795" s="46">
        <v>27167</v>
      </c>
      <c r="F795" s="46">
        <f t="shared" si="87"/>
        <v>3345888</v>
      </c>
    </row>
    <row r="796" spans="1:6" ht="12" customHeight="1" x14ac:dyDescent="0.15">
      <c r="A796" s="43" t="s">
        <v>1128</v>
      </c>
      <c r="B796" s="85" t="s">
        <v>1129</v>
      </c>
      <c r="C796" s="43" t="s">
        <v>58</v>
      </c>
      <c r="D796" s="45">
        <v>123.16</v>
      </c>
      <c r="E796" s="46">
        <v>71900</v>
      </c>
      <c r="F796" s="46">
        <f t="shared" si="87"/>
        <v>8855204</v>
      </c>
    </row>
    <row r="797" spans="1:6" ht="12" customHeight="1" x14ac:dyDescent="0.15">
      <c r="A797" s="43" t="s">
        <v>1130</v>
      </c>
      <c r="B797" s="85" t="s">
        <v>1120</v>
      </c>
      <c r="C797" s="43" t="s">
        <v>61</v>
      </c>
      <c r="D797" s="45">
        <v>101.17999999999999</v>
      </c>
      <c r="E797" s="46">
        <v>4495</v>
      </c>
      <c r="F797" s="46">
        <f t="shared" si="87"/>
        <v>454804</v>
      </c>
    </row>
    <row r="798" spans="1:6" ht="12" customHeight="1" x14ac:dyDescent="0.15">
      <c r="A798" s="43" t="s">
        <v>1131</v>
      </c>
      <c r="B798" s="85" t="s">
        <v>1122</v>
      </c>
      <c r="C798" s="43" t="s">
        <v>58</v>
      </c>
      <c r="D798" s="45">
        <v>13.67</v>
      </c>
      <c r="E798" s="46">
        <v>15310</v>
      </c>
      <c r="F798" s="46">
        <f t="shared" si="87"/>
        <v>209288</v>
      </c>
    </row>
    <row r="799" spans="1:6" ht="12" customHeight="1" x14ac:dyDescent="0.15">
      <c r="A799" s="39">
        <v>11.3</v>
      </c>
      <c r="B799" s="40" t="s">
        <v>1132</v>
      </c>
      <c r="C799" s="52"/>
      <c r="D799" s="41"/>
      <c r="E799" s="42"/>
      <c r="F799" s="42"/>
    </row>
    <row r="800" spans="1:6" ht="12" customHeight="1" x14ac:dyDescent="0.15">
      <c r="A800" s="43" t="s">
        <v>1133</v>
      </c>
      <c r="B800" s="85" t="s">
        <v>1134</v>
      </c>
      <c r="C800" s="43" t="s">
        <v>58</v>
      </c>
      <c r="D800" s="45">
        <v>121.4</v>
      </c>
      <c r="E800" s="46">
        <v>10435</v>
      </c>
      <c r="F800" s="46">
        <f>ROUND(E800*D800,0)</f>
        <v>1266809</v>
      </c>
    </row>
    <row r="801" spans="1:6" ht="12" customHeight="1" x14ac:dyDescent="0.15">
      <c r="A801" s="39">
        <v>11.4</v>
      </c>
      <c r="B801" s="40" t="s">
        <v>891</v>
      </c>
      <c r="C801" s="52"/>
      <c r="D801" s="41"/>
      <c r="E801" s="42"/>
      <c r="F801" s="42"/>
    </row>
    <row r="802" spans="1:6" ht="12" customHeight="1" x14ac:dyDescent="0.15">
      <c r="A802" s="43" t="s">
        <v>1135</v>
      </c>
      <c r="B802" s="85" t="s">
        <v>1107</v>
      </c>
      <c r="C802" s="43" t="s">
        <v>58</v>
      </c>
      <c r="D802" s="45">
        <v>1365.07</v>
      </c>
      <c r="E802" s="46">
        <v>10435</v>
      </c>
      <c r="F802" s="46">
        <f t="shared" ref="F802:F806" si="88">ROUND(E802*D802,0)</f>
        <v>14244505</v>
      </c>
    </row>
    <row r="803" spans="1:6" ht="12" customHeight="1" x14ac:dyDescent="0.15">
      <c r="A803" s="43" t="s">
        <v>1136</v>
      </c>
      <c r="B803" s="85" t="s">
        <v>1060</v>
      </c>
      <c r="C803" s="43" t="s">
        <v>61</v>
      </c>
      <c r="D803" s="45">
        <v>228.95</v>
      </c>
      <c r="E803" s="46">
        <v>2479</v>
      </c>
      <c r="F803" s="46">
        <f t="shared" si="88"/>
        <v>567567</v>
      </c>
    </row>
    <row r="804" spans="1:6" ht="12" customHeight="1" x14ac:dyDescent="0.15">
      <c r="A804" s="43" t="s">
        <v>1137</v>
      </c>
      <c r="B804" s="85" t="s">
        <v>1116</v>
      </c>
      <c r="C804" s="43" t="s">
        <v>58</v>
      </c>
      <c r="D804" s="45">
        <v>226.28</v>
      </c>
      <c r="E804" s="46">
        <v>27167</v>
      </c>
      <c r="F804" s="46">
        <f t="shared" si="88"/>
        <v>6147349</v>
      </c>
    </row>
    <row r="805" spans="1:6" ht="12" customHeight="1" x14ac:dyDescent="0.15">
      <c r="A805" s="43" t="s">
        <v>1138</v>
      </c>
      <c r="B805" s="85" t="s">
        <v>1129</v>
      </c>
      <c r="C805" s="43" t="s">
        <v>58</v>
      </c>
      <c r="D805" s="45">
        <v>226.28</v>
      </c>
      <c r="E805" s="46">
        <v>71900</v>
      </c>
      <c r="F805" s="46">
        <f t="shared" si="88"/>
        <v>16269532</v>
      </c>
    </row>
    <row r="806" spans="1:6" ht="12" customHeight="1" x14ac:dyDescent="0.15">
      <c r="A806" s="43" t="s">
        <v>1139</v>
      </c>
      <c r="B806" s="85" t="s">
        <v>1122</v>
      </c>
      <c r="C806" s="43" t="s">
        <v>58</v>
      </c>
      <c r="D806" s="45">
        <v>6.48</v>
      </c>
      <c r="E806" s="46">
        <v>15310</v>
      </c>
      <c r="F806" s="46">
        <f t="shared" si="88"/>
        <v>99209</v>
      </c>
    </row>
    <row r="807" spans="1:6" ht="12" customHeight="1" x14ac:dyDescent="0.15">
      <c r="A807" s="39">
        <v>11.5</v>
      </c>
      <c r="B807" s="40" t="s">
        <v>899</v>
      </c>
      <c r="C807" s="39"/>
      <c r="D807" s="47"/>
      <c r="E807" s="48"/>
      <c r="F807" s="48"/>
    </row>
    <row r="808" spans="1:6" ht="12" customHeight="1" x14ac:dyDescent="0.15">
      <c r="A808" s="43" t="s">
        <v>1140</v>
      </c>
      <c r="B808" s="85" t="s">
        <v>1107</v>
      </c>
      <c r="C808" s="43" t="s">
        <v>58</v>
      </c>
      <c r="D808" s="45">
        <v>1005.77</v>
      </c>
      <c r="E808" s="46">
        <v>10435</v>
      </c>
      <c r="F808" s="46">
        <f t="shared" ref="F808:F816" si="89">ROUND(E808*D808,0)</f>
        <v>10495210</v>
      </c>
    </row>
    <row r="809" spans="1:6" ht="12" customHeight="1" x14ac:dyDescent="0.15">
      <c r="A809" s="43" t="s">
        <v>1141</v>
      </c>
      <c r="B809" s="85" t="s">
        <v>1142</v>
      </c>
      <c r="C809" s="43" t="s">
        <v>58</v>
      </c>
      <c r="D809" s="45">
        <v>42</v>
      </c>
      <c r="E809" s="46">
        <v>14019</v>
      </c>
      <c r="F809" s="46">
        <f t="shared" si="89"/>
        <v>588798</v>
      </c>
    </row>
    <row r="810" spans="1:6" ht="12" customHeight="1" x14ac:dyDescent="0.15">
      <c r="A810" s="43" t="s">
        <v>1143</v>
      </c>
      <c r="B810" s="85" t="s">
        <v>291</v>
      </c>
      <c r="C810" s="43" t="s">
        <v>58</v>
      </c>
      <c r="D810" s="45">
        <v>42</v>
      </c>
      <c r="E810" s="46">
        <v>24082</v>
      </c>
      <c r="F810" s="46">
        <f t="shared" si="89"/>
        <v>1011444</v>
      </c>
    </row>
    <row r="811" spans="1:6" ht="12" customHeight="1" x14ac:dyDescent="0.15">
      <c r="A811" s="43" t="s">
        <v>1144</v>
      </c>
      <c r="B811" s="85" t="s">
        <v>214</v>
      </c>
      <c r="C811" s="43" t="s">
        <v>58</v>
      </c>
      <c r="D811" s="45">
        <v>42</v>
      </c>
      <c r="E811" s="46">
        <v>48819</v>
      </c>
      <c r="F811" s="46">
        <f t="shared" si="89"/>
        <v>2050398</v>
      </c>
    </row>
    <row r="812" spans="1:6" ht="12" customHeight="1" x14ac:dyDescent="0.15">
      <c r="A812" s="43" t="s">
        <v>1145</v>
      </c>
      <c r="B812" s="85" t="s">
        <v>216</v>
      </c>
      <c r="C812" s="43" t="s">
        <v>61</v>
      </c>
      <c r="D812" s="45">
        <v>44.44</v>
      </c>
      <c r="E812" s="46">
        <v>7835</v>
      </c>
      <c r="F812" s="46">
        <f t="shared" si="89"/>
        <v>348187</v>
      </c>
    </row>
    <row r="813" spans="1:6" ht="12" customHeight="1" x14ac:dyDescent="0.15">
      <c r="A813" s="43" t="s">
        <v>1146</v>
      </c>
      <c r="B813" s="85" t="s">
        <v>1060</v>
      </c>
      <c r="C813" s="43" t="s">
        <v>61</v>
      </c>
      <c r="D813" s="45">
        <v>155</v>
      </c>
      <c r="E813" s="46">
        <v>2479</v>
      </c>
      <c r="F813" s="46">
        <f t="shared" si="89"/>
        <v>384245</v>
      </c>
    </row>
    <row r="814" spans="1:6" ht="12" customHeight="1" x14ac:dyDescent="0.15">
      <c r="A814" s="43" t="s">
        <v>1147</v>
      </c>
      <c r="B814" s="85" t="s">
        <v>1116</v>
      </c>
      <c r="C814" s="43" t="s">
        <v>58</v>
      </c>
      <c r="D814" s="45">
        <v>285.58</v>
      </c>
      <c r="E814" s="46">
        <v>27167</v>
      </c>
      <c r="F814" s="46">
        <f t="shared" si="89"/>
        <v>7758352</v>
      </c>
    </row>
    <row r="815" spans="1:6" ht="12" customHeight="1" x14ac:dyDescent="0.15">
      <c r="A815" s="43" t="s">
        <v>1148</v>
      </c>
      <c r="B815" s="85" t="s">
        <v>1129</v>
      </c>
      <c r="C815" s="43" t="s">
        <v>58</v>
      </c>
      <c r="D815" s="45">
        <v>285.58</v>
      </c>
      <c r="E815" s="46">
        <v>71900</v>
      </c>
      <c r="F815" s="46">
        <f t="shared" si="89"/>
        <v>20533202</v>
      </c>
    </row>
    <row r="816" spans="1:6" ht="12" customHeight="1" x14ac:dyDescent="0.15">
      <c r="A816" s="43" t="s">
        <v>1149</v>
      </c>
      <c r="B816" s="85" t="s">
        <v>1122</v>
      </c>
      <c r="C816" s="43" t="s">
        <v>58</v>
      </c>
      <c r="D816" s="45">
        <v>19.62</v>
      </c>
      <c r="E816" s="46">
        <v>15310</v>
      </c>
      <c r="F816" s="46">
        <f t="shared" si="89"/>
        <v>300382</v>
      </c>
    </row>
    <row r="817" spans="1:6" ht="12" customHeight="1" x14ac:dyDescent="0.15">
      <c r="A817" s="39">
        <v>11.6</v>
      </c>
      <c r="B817" s="40" t="s">
        <v>1150</v>
      </c>
      <c r="C817" s="39"/>
      <c r="D817" s="47"/>
      <c r="E817" s="48"/>
      <c r="F817" s="48"/>
    </row>
    <row r="818" spans="1:6" ht="12" customHeight="1" x14ac:dyDescent="0.15">
      <c r="A818" s="43" t="s">
        <v>1151</v>
      </c>
      <c r="B818" s="85" t="s">
        <v>1107</v>
      </c>
      <c r="C818" s="43" t="s">
        <v>58</v>
      </c>
      <c r="D818" s="45">
        <v>656</v>
      </c>
      <c r="E818" s="46">
        <v>10435</v>
      </c>
      <c r="F818" s="46">
        <f t="shared" ref="F818:F821" si="90">ROUND(E818*D818,0)</f>
        <v>6845360</v>
      </c>
    </row>
    <row r="819" spans="1:6" ht="12" customHeight="1" x14ac:dyDescent="0.15">
      <c r="A819" s="43" t="s">
        <v>1152</v>
      </c>
      <c r="B819" s="85" t="s">
        <v>1060</v>
      </c>
      <c r="C819" s="43" t="s">
        <v>61</v>
      </c>
      <c r="D819" s="45">
        <v>185.46</v>
      </c>
      <c r="E819" s="46">
        <v>2479</v>
      </c>
      <c r="F819" s="46">
        <f t="shared" si="90"/>
        <v>459755</v>
      </c>
    </row>
    <row r="820" spans="1:6" ht="12" customHeight="1" x14ac:dyDescent="0.15">
      <c r="A820" s="43" t="s">
        <v>1153</v>
      </c>
      <c r="B820" s="85" t="s">
        <v>1154</v>
      </c>
      <c r="C820" s="43" t="s">
        <v>58</v>
      </c>
      <c r="D820" s="45">
        <v>127.32</v>
      </c>
      <c r="E820" s="46">
        <v>20265</v>
      </c>
      <c r="F820" s="46">
        <f t="shared" si="90"/>
        <v>2580140</v>
      </c>
    </row>
    <row r="821" spans="1:6" ht="12" customHeight="1" x14ac:dyDescent="0.15">
      <c r="A821" s="43" t="s">
        <v>1155</v>
      </c>
      <c r="B821" s="85" t="s">
        <v>1129</v>
      </c>
      <c r="C821" s="43" t="s">
        <v>58</v>
      </c>
      <c r="D821" s="45">
        <v>127.32</v>
      </c>
      <c r="E821" s="46">
        <v>71900</v>
      </c>
      <c r="F821" s="46">
        <f t="shared" si="90"/>
        <v>9154308</v>
      </c>
    </row>
    <row r="822" spans="1:6" ht="12" customHeight="1" x14ac:dyDescent="0.15">
      <c r="A822" s="39">
        <v>11.7</v>
      </c>
      <c r="B822" s="40" t="s">
        <v>1156</v>
      </c>
      <c r="C822" s="39"/>
      <c r="D822" s="47"/>
      <c r="E822" s="48"/>
      <c r="F822" s="48"/>
    </row>
    <row r="823" spans="1:6" ht="12" customHeight="1" x14ac:dyDescent="0.15">
      <c r="A823" s="43" t="s">
        <v>1157</v>
      </c>
      <c r="B823" s="85" t="s">
        <v>1107</v>
      </c>
      <c r="C823" s="43" t="s">
        <v>58</v>
      </c>
      <c r="D823" s="45">
        <v>310.24</v>
      </c>
      <c r="E823" s="46">
        <v>10435</v>
      </c>
      <c r="F823" s="46">
        <f t="shared" ref="F823:F826" si="91">ROUND(E823*D823,0)</f>
        <v>3237354</v>
      </c>
    </row>
    <row r="824" spans="1:6" ht="12" customHeight="1" x14ac:dyDescent="0.15">
      <c r="A824" s="43" t="s">
        <v>1158</v>
      </c>
      <c r="B824" s="85" t="s">
        <v>1060</v>
      </c>
      <c r="C824" s="43" t="s">
        <v>61</v>
      </c>
      <c r="D824" s="45">
        <v>67.540000000000006</v>
      </c>
      <c r="E824" s="46">
        <v>2479</v>
      </c>
      <c r="F824" s="46">
        <f t="shared" si="91"/>
        <v>167432</v>
      </c>
    </row>
    <row r="825" spans="1:6" ht="12" customHeight="1" x14ac:dyDescent="0.15">
      <c r="A825" s="43" t="s">
        <v>1159</v>
      </c>
      <c r="B825" s="85" t="s">
        <v>1116</v>
      </c>
      <c r="C825" s="43" t="s">
        <v>58</v>
      </c>
      <c r="D825" s="45">
        <v>71.23</v>
      </c>
      <c r="E825" s="46">
        <v>27167</v>
      </c>
      <c r="F825" s="46">
        <f t="shared" si="91"/>
        <v>1935105</v>
      </c>
    </row>
    <row r="826" spans="1:6" ht="12" customHeight="1" x14ac:dyDescent="0.15">
      <c r="A826" s="43" t="s">
        <v>1160</v>
      </c>
      <c r="B826" s="85" t="s">
        <v>1129</v>
      </c>
      <c r="C826" s="43" t="s">
        <v>58</v>
      </c>
      <c r="D826" s="45">
        <v>71.23</v>
      </c>
      <c r="E826" s="46">
        <v>71900</v>
      </c>
      <c r="F826" s="46">
        <f t="shared" si="91"/>
        <v>5121437</v>
      </c>
    </row>
    <row r="827" spans="1:6" ht="12" customHeight="1" x14ac:dyDescent="0.15">
      <c r="A827" s="39">
        <v>11.8</v>
      </c>
      <c r="B827" s="40" t="s">
        <v>1161</v>
      </c>
      <c r="C827" s="52"/>
      <c r="D827" s="41"/>
      <c r="E827" s="42"/>
      <c r="F827" s="42"/>
    </row>
    <row r="828" spans="1:6" ht="12" customHeight="1" x14ac:dyDescent="0.15">
      <c r="A828" s="43" t="s">
        <v>1162</v>
      </c>
      <c r="B828" s="85" t="s">
        <v>670</v>
      </c>
      <c r="C828" s="43" t="s">
        <v>58</v>
      </c>
      <c r="D828" s="45">
        <v>40.58</v>
      </c>
      <c r="E828" s="46">
        <v>7826</v>
      </c>
      <c r="F828" s="46">
        <f t="shared" ref="F828:F856" si="92">ROUND(E828*D828,0)</f>
        <v>317579</v>
      </c>
    </row>
    <row r="829" spans="1:6" ht="12" customHeight="1" x14ac:dyDescent="0.15">
      <c r="A829" s="43" t="s">
        <v>1163</v>
      </c>
      <c r="B829" s="85" t="s">
        <v>247</v>
      </c>
      <c r="C829" s="43" t="s">
        <v>66</v>
      </c>
      <c r="D829" s="45">
        <v>5</v>
      </c>
      <c r="E829" s="46">
        <v>21908</v>
      </c>
      <c r="F829" s="46">
        <f t="shared" si="92"/>
        <v>109540</v>
      </c>
    </row>
    <row r="830" spans="1:6" ht="12" customHeight="1" x14ac:dyDescent="0.15">
      <c r="A830" s="43" t="s">
        <v>1164</v>
      </c>
      <c r="B830" s="85" t="s">
        <v>675</v>
      </c>
      <c r="C830" s="43" t="s">
        <v>61</v>
      </c>
      <c r="D830" s="45">
        <v>39.58</v>
      </c>
      <c r="E830" s="46">
        <v>3833</v>
      </c>
      <c r="F830" s="46">
        <f t="shared" si="92"/>
        <v>151710</v>
      </c>
    </row>
    <row r="831" spans="1:6" ht="12" customHeight="1" x14ac:dyDescent="0.15">
      <c r="A831" s="43" t="s">
        <v>1165</v>
      </c>
      <c r="B831" s="85" t="s">
        <v>770</v>
      </c>
      <c r="C831" s="43" t="s">
        <v>61</v>
      </c>
      <c r="D831" s="45">
        <v>39.58</v>
      </c>
      <c r="E831" s="46">
        <v>7246</v>
      </c>
      <c r="F831" s="46">
        <f t="shared" si="92"/>
        <v>286797</v>
      </c>
    </row>
    <row r="832" spans="1:6" ht="12" customHeight="1" x14ac:dyDescent="0.15">
      <c r="A832" s="43" t="s">
        <v>1166</v>
      </c>
      <c r="B832" s="85" t="s">
        <v>260</v>
      </c>
      <c r="C832" s="43" t="s">
        <v>61</v>
      </c>
      <c r="D832" s="45">
        <v>5.68</v>
      </c>
      <c r="E832" s="46">
        <v>30270</v>
      </c>
      <c r="F832" s="46">
        <f t="shared" si="92"/>
        <v>171934</v>
      </c>
    </row>
    <row r="833" spans="1:6" ht="12" customHeight="1" x14ac:dyDescent="0.15">
      <c r="A833" s="43" t="s">
        <v>1167</v>
      </c>
      <c r="B833" s="85" t="s">
        <v>262</v>
      </c>
      <c r="C833" s="43" t="s">
        <v>61</v>
      </c>
      <c r="D833" s="45">
        <v>6.56</v>
      </c>
      <c r="E833" s="46">
        <v>19521</v>
      </c>
      <c r="F833" s="46">
        <f t="shared" si="92"/>
        <v>128058</v>
      </c>
    </row>
    <row r="834" spans="1:6" ht="12" customHeight="1" x14ac:dyDescent="0.15">
      <c r="A834" s="43" t="s">
        <v>1168</v>
      </c>
      <c r="B834" s="85" t="s">
        <v>264</v>
      </c>
      <c r="C834" s="43" t="s">
        <v>61</v>
      </c>
      <c r="D834" s="45">
        <v>11</v>
      </c>
      <c r="E834" s="46">
        <v>17791</v>
      </c>
      <c r="F834" s="46">
        <f t="shared" si="92"/>
        <v>195701</v>
      </c>
    </row>
    <row r="835" spans="1:6" ht="12" customHeight="1" x14ac:dyDescent="0.15">
      <c r="A835" s="43" t="s">
        <v>1169</v>
      </c>
      <c r="B835" s="85" t="s">
        <v>181</v>
      </c>
      <c r="C835" s="43" t="s">
        <v>66</v>
      </c>
      <c r="D835" s="45">
        <v>3</v>
      </c>
      <c r="E835" s="46">
        <v>65335</v>
      </c>
      <c r="F835" s="46">
        <f t="shared" si="92"/>
        <v>196005</v>
      </c>
    </row>
    <row r="836" spans="1:6" ht="12" customHeight="1" x14ac:dyDescent="0.15">
      <c r="A836" s="43" t="s">
        <v>1170</v>
      </c>
      <c r="B836" s="85" t="s">
        <v>179</v>
      </c>
      <c r="C836" s="43" t="s">
        <v>66</v>
      </c>
      <c r="D836" s="45">
        <v>3</v>
      </c>
      <c r="E836" s="46">
        <v>71876</v>
      </c>
      <c r="F836" s="46">
        <f t="shared" si="92"/>
        <v>215628</v>
      </c>
    </row>
    <row r="837" spans="1:6" ht="12" customHeight="1" x14ac:dyDescent="0.15">
      <c r="A837" s="43" t="s">
        <v>1171</v>
      </c>
      <c r="B837" s="85" t="s">
        <v>177</v>
      </c>
      <c r="C837" s="43" t="s">
        <v>66</v>
      </c>
      <c r="D837" s="45">
        <v>2</v>
      </c>
      <c r="E837" s="46">
        <v>78673</v>
      </c>
      <c r="F837" s="46">
        <f t="shared" si="92"/>
        <v>157346</v>
      </c>
    </row>
    <row r="838" spans="1:6" ht="12" customHeight="1" x14ac:dyDescent="0.15">
      <c r="A838" s="43" t="s">
        <v>1172</v>
      </c>
      <c r="B838" s="85" t="s">
        <v>273</v>
      </c>
      <c r="C838" s="43" t="s">
        <v>66</v>
      </c>
      <c r="D838" s="45">
        <v>1</v>
      </c>
      <c r="E838" s="46">
        <v>10132</v>
      </c>
      <c r="F838" s="46">
        <f t="shared" si="92"/>
        <v>10132</v>
      </c>
    </row>
    <row r="839" spans="1:6" ht="12" customHeight="1" x14ac:dyDescent="0.15">
      <c r="A839" s="43" t="s">
        <v>1173</v>
      </c>
      <c r="B839" s="85" t="s">
        <v>688</v>
      </c>
      <c r="C839" s="43" t="s">
        <v>61</v>
      </c>
      <c r="D839" s="45">
        <v>16.34</v>
      </c>
      <c r="E839" s="46">
        <v>5462</v>
      </c>
      <c r="F839" s="46">
        <f t="shared" si="92"/>
        <v>89249</v>
      </c>
    </row>
    <row r="840" spans="1:6" ht="12" customHeight="1" x14ac:dyDescent="0.15">
      <c r="A840" s="43" t="s">
        <v>1174</v>
      </c>
      <c r="B840" s="85" t="s">
        <v>185</v>
      </c>
      <c r="C840" s="43" t="s">
        <v>66</v>
      </c>
      <c r="D840" s="45">
        <v>5</v>
      </c>
      <c r="E840" s="46">
        <v>46871</v>
      </c>
      <c r="F840" s="46">
        <f t="shared" si="92"/>
        <v>234355</v>
      </c>
    </row>
    <row r="841" spans="1:6" ht="12" customHeight="1" x14ac:dyDescent="0.15">
      <c r="A841" s="43" t="s">
        <v>1175</v>
      </c>
      <c r="B841" s="85" t="s">
        <v>691</v>
      </c>
      <c r="C841" s="43" t="s">
        <v>66</v>
      </c>
      <c r="D841" s="45">
        <v>3</v>
      </c>
      <c r="E841" s="46">
        <v>60112</v>
      </c>
      <c r="F841" s="46">
        <f t="shared" si="92"/>
        <v>180336</v>
      </c>
    </row>
    <row r="842" spans="1:6" ht="12" customHeight="1" x14ac:dyDescent="0.15">
      <c r="A842" s="43" t="s">
        <v>1176</v>
      </c>
      <c r="B842" s="85" t="s">
        <v>253</v>
      </c>
      <c r="C842" s="43" t="s">
        <v>66</v>
      </c>
      <c r="D842" s="45">
        <v>1</v>
      </c>
      <c r="E842" s="46">
        <v>1739</v>
      </c>
      <c r="F842" s="46">
        <f t="shared" si="92"/>
        <v>1739</v>
      </c>
    </row>
    <row r="843" spans="1:6" ht="12" customHeight="1" x14ac:dyDescent="0.15">
      <c r="A843" s="43" t="s">
        <v>1177</v>
      </c>
      <c r="B843" s="85" t="s">
        <v>191</v>
      </c>
      <c r="C843" s="43" t="s">
        <v>66</v>
      </c>
      <c r="D843" s="45">
        <v>2</v>
      </c>
      <c r="E843" s="46">
        <v>3261</v>
      </c>
      <c r="F843" s="46">
        <f t="shared" si="92"/>
        <v>6522</v>
      </c>
    </row>
    <row r="844" spans="1:6" ht="12" customHeight="1" x14ac:dyDescent="0.15">
      <c r="A844" s="43" t="s">
        <v>1178</v>
      </c>
      <c r="B844" s="85" t="s">
        <v>255</v>
      </c>
      <c r="C844" s="43" t="s">
        <v>61</v>
      </c>
      <c r="D844" s="45">
        <v>6.67</v>
      </c>
      <c r="E844" s="46">
        <v>314</v>
      </c>
      <c r="F844" s="46">
        <f t="shared" si="92"/>
        <v>2094</v>
      </c>
    </row>
    <row r="845" spans="1:6" ht="12" customHeight="1" x14ac:dyDescent="0.15">
      <c r="A845" s="43" t="s">
        <v>1179</v>
      </c>
      <c r="B845" s="85" t="s">
        <v>696</v>
      </c>
      <c r="C845" s="43" t="s">
        <v>61</v>
      </c>
      <c r="D845" s="45">
        <v>6.67</v>
      </c>
      <c r="E845" s="46">
        <v>1763</v>
      </c>
      <c r="F845" s="46">
        <f t="shared" si="92"/>
        <v>11759</v>
      </c>
    </row>
    <row r="846" spans="1:6" ht="12" customHeight="1" x14ac:dyDescent="0.15">
      <c r="A846" s="43" t="s">
        <v>1180</v>
      </c>
      <c r="B846" s="85" t="s">
        <v>283</v>
      </c>
      <c r="C846" s="43" t="s">
        <v>66</v>
      </c>
      <c r="D846" s="45">
        <v>1</v>
      </c>
      <c r="E846" s="46">
        <v>76413</v>
      </c>
      <c r="F846" s="46">
        <f t="shared" si="92"/>
        <v>76413</v>
      </c>
    </row>
    <row r="847" spans="1:6" ht="12" customHeight="1" x14ac:dyDescent="0.15">
      <c r="A847" s="43" t="s">
        <v>1181</v>
      </c>
      <c r="B847" s="85" t="s">
        <v>285</v>
      </c>
      <c r="C847" s="43" t="s">
        <v>66</v>
      </c>
      <c r="D847" s="45">
        <v>2</v>
      </c>
      <c r="E847" s="46">
        <v>85655</v>
      </c>
      <c r="F847" s="46">
        <f t="shared" si="92"/>
        <v>171310</v>
      </c>
    </row>
    <row r="848" spans="1:6" ht="12" customHeight="1" x14ac:dyDescent="0.15">
      <c r="A848" s="43" t="s">
        <v>1182</v>
      </c>
      <c r="B848" s="85" t="s">
        <v>287</v>
      </c>
      <c r="C848" s="43" t="s">
        <v>66</v>
      </c>
      <c r="D848" s="45">
        <v>2</v>
      </c>
      <c r="E848" s="46">
        <v>160724</v>
      </c>
      <c r="F848" s="46">
        <f t="shared" si="92"/>
        <v>321448</v>
      </c>
    </row>
    <row r="849" spans="1:6" ht="12" customHeight="1" x14ac:dyDescent="0.15">
      <c r="A849" s="43" t="s">
        <v>1183</v>
      </c>
      <c r="B849" s="85" t="s">
        <v>281</v>
      </c>
      <c r="C849" s="43" t="s">
        <v>66</v>
      </c>
      <c r="D849" s="45">
        <v>1</v>
      </c>
      <c r="E849" s="46">
        <v>174353</v>
      </c>
      <c r="F849" s="46">
        <f t="shared" si="92"/>
        <v>174353</v>
      </c>
    </row>
    <row r="850" spans="1:6" ht="12" customHeight="1" x14ac:dyDescent="0.15">
      <c r="A850" s="43" t="s">
        <v>1184</v>
      </c>
      <c r="B850" s="85" t="s">
        <v>277</v>
      </c>
      <c r="C850" s="43" t="s">
        <v>66</v>
      </c>
      <c r="D850" s="45">
        <v>2</v>
      </c>
      <c r="E850" s="46">
        <v>142916</v>
      </c>
      <c r="F850" s="46">
        <f t="shared" si="92"/>
        <v>285832</v>
      </c>
    </row>
    <row r="851" spans="1:6" ht="12" customHeight="1" x14ac:dyDescent="0.15">
      <c r="A851" s="43" t="s">
        <v>1185</v>
      </c>
      <c r="B851" s="85" t="s">
        <v>275</v>
      </c>
      <c r="C851" s="43" t="s">
        <v>66</v>
      </c>
      <c r="D851" s="45">
        <v>2</v>
      </c>
      <c r="E851" s="46">
        <v>281870</v>
      </c>
      <c r="F851" s="46">
        <f t="shared" si="92"/>
        <v>563740</v>
      </c>
    </row>
    <row r="852" spans="1:6" ht="12" customHeight="1" x14ac:dyDescent="0.15">
      <c r="A852" s="43" t="s">
        <v>1186</v>
      </c>
      <c r="B852" s="85" t="s">
        <v>705</v>
      </c>
      <c r="C852" s="43" t="s">
        <v>58</v>
      </c>
      <c r="D852" s="45">
        <v>40.58</v>
      </c>
      <c r="E852" s="46">
        <v>56708</v>
      </c>
      <c r="F852" s="46">
        <f t="shared" si="92"/>
        <v>2301211</v>
      </c>
    </row>
    <row r="853" spans="1:6" ht="12" customHeight="1" x14ac:dyDescent="0.15">
      <c r="A853" s="43" t="s">
        <v>1187</v>
      </c>
      <c r="B853" s="85" t="s">
        <v>291</v>
      </c>
      <c r="C853" s="43" t="s">
        <v>58</v>
      </c>
      <c r="D853" s="45">
        <v>8.17</v>
      </c>
      <c r="E853" s="46">
        <v>24082</v>
      </c>
      <c r="F853" s="46">
        <f t="shared" si="92"/>
        <v>196750</v>
      </c>
    </row>
    <row r="854" spans="1:6" ht="12" customHeight="1" x14ac:dyDescent="0.15">
      <c r="A854" s="43" t="s">
        <v>1188</v>
      </c>
      <c r="B854" s="85" t="s">
        <v>1116</v>
      </c>
      <c r="C854" s="43" t="s">
        <v>58</v>
      </c>
      <c r="D854" s="45">
        <v>8.17</v>
      </c>
      <c r="E854" s="46">
        <v>27167</v>
      </c>
      <c r="F854" s="46">
        <f t="shared" si="92"/>
        <v>221954</v>
      </c>
    </row>
    <row r="855" spans="1:6" ht="12" customHeight="1" x14ac:dyDescent="0.15">
      <c r="A855" s="43" t="s">
        <v>1189</v>
      </c>
      <c r="B855" s="85" t="s">
        <v>289</v>
      </c>
      <c r="C855" s="43" t="str">
        <f>+C854</f>
        <v>m2</v>
      </c>
      <c r="D855" s="45">
        <v>8.17</v>
      </c>
      <c r="E855" s="46">
        <v>45500</v>
      </c>
      <c r="F855" s="46">
        <f t="shared" si="92"/>
        <v>371735</v>
      </c>
    </row>
    <row r="856" spans="1:6" ht="12" customHeight="1" x14ac:dyDescent="0.15">
      <c r="A856" s="43" t="s">
        <v>1190</v>
      </c>
      <c r="B856" s="85" t="s">
        <v>947</v>
      </c>
      <c r="C856" s="43" t="s">
        <v>58</v>
      </c>
      <c r="D856" s="45">
        <v>23.72</v>
      </c>
      <c r="E856" s="46">
        <v>10435</v>
      </c>
      <c r="F856" s="46">
        <f t="shared" si="92"/>
        <v>247518</v>
      </c>
    </row>
    <row r="857" spans="1:6" ht="12" customHeight="1" x14ac:dyDescent="0.15">
      <c r="A857" s="84">
        <v>11.9</v>
      </c>
      <c r="B857" s="40" t="s">
        <v>1191</v>
      </c>
      <c r="C857" s="39"/>
      <c r="D857" s="64"/>
      <c r="E857" s="48"/>
      <c r="F857" s="42"/>
    </row>
    <row r="858" spans="1:6" ht="12" customHeight="1" x14ac:dyDescent="0.15">
      <c r="A858" s="43" t="s">
        <v>1192</v>
      </c>
      <c r="B858" s="85" t="s">
        <v>670</v>
      </c>
      <c r="C858" s="43" t="s">
        <v>58</v>
      </c>
      <c r="D858" s="45">
        <v>34.83</v>
      </c>
      <c r="E858" s="46">
        <v>7826</v>
      </c>
      <c r="F858" s="46">
        <f t="shared" ref="F858:F885" si="93">ROUND(E858*D858,0)</f>
        <v>272580</v>
      </c>
    </row>
    <row r="859" spans="1:6" ht="12" customHeight="1" x14ac:dyDescent="0.15">
      <c r="A859" s="43" t="s">
        <v>1193</v>
      </c>
      <c r="B859" s="85" t="s">
        <v>247</v>
      </c>
      <c r="C859" s="43" t="s">
        <v>66</v>
      </c>
      <c r="D859" s="45">
        <v>5</v>
      </c>
      <c r="E859" s="46">
        <v>21908</v>
      </c>
      <c r="F859" s="46">
        <f t="shared" si="93"/>
        <v>109540</v>
      </c>
    </row>
    <row r="860" spans="1:6" ht="12" customHeight="1" x14ac:dyDescent="0.15">
      <c r="A860" s="43" t="s">
        <v>1194</v>
      </c>
      <c r="B860" s="85" t="s">
        <v>675</v>
      </c>
      <c r="C860" s="43" t="s">
        <v>61</v>
      </c>
      <c r="D860" s="45">
        <v>40.179999999999993</v>
      </c>
      <c r="E860" s="46">
        <v>3833</v>
      </c>
      <c r="F860" s="46">
        <f t="shared" si="93"/>
        <v>154010</v>
      </c>
    </row>
    <row r="861" spans="1:6" ht="12" customHeight="1" x14ac:dyDescent="0.15">
      <c r="A861" s="43" t="s">
        <v>1195</v>
      </c>
      <c r="B861" s="85" t="s">
        <v>770</v>
      </c>
      <c r="C861" s="43" t="s">
        <v>61</v>
      </c>
      <c r="D861" s="45">
        <v>39.58</v>
      </c>
      <c r="E861" s="46">
        <v>7246</v>
      </c>
      <c r="F861" s="46">
        <f t="shared" si="93"/>
        <v>286797</v>
      </c>
    </row>
    <row r="862" spans="1:6" ht="12" customHeight="1" x14ac:dyDescent="0.15">
      <c r="A862" s="43" t="s">
        <v>1196</v>
      </c>
      <c r="B862" s="85" t="s">
        <v>260</v>
      </c>
      <c r="C862" s="43" t="s">
        <v>61</v>
      </c>
      <c r="D862" s="45">
        <v>5.68</v>
      </c>
      <c r="E862" s="46">
        <v>30270</v>
      </c>
      <c r="F862" s="46">
        <f t="shared" si="93"/>
        <v>171934</v>
      </c>
    </row>
    <row r="863" spans="1:6" ht="12" customHeight="1" x14ac:dyDescent="0.15">
      <c r="A863" s="43" t="s">
        <v>1197</v>
      </c>
      <c r="B863" s="85" t="s">
        <v>262</v>
      </c>
      <c r="C863" s="43" t="s">
        <v>61</v>
      </c>
      <c r="D863" s="45">
        <v>6.56</v>
      </c>
      <c r="E863" s="46">
        <v>19521</v>
      </c>
      <c r="F863" s="46">
        <f t="shared" si="93"/>
        <v>128058</v>
      </c>
    </row>
    <row r="864" spans="1:6" ht="12" customHeight="1" x14ac:dyDescent="0.15">
      <c r="A864" s="43" t="s">
        <v>1198</v>
      </c>
      <c r="B864" s="85" t="s">
        <v>264</v>
      </c>
      <c r="C864" s="43" t="s">
        <v>61</v>
      </c>
      <c r="D864" s="45">
        <v>11</v>
      </c>
      <c r="E864" s="46">
        <v>17791</v>
      </c>
      <c r="F864" s="46">
        <f t="shared" si="93"/>
        <v>195701</v>
      </c>
    </row>
    <row r="865" spans="1:6" ht="12" customHeight="1" x14ac:dyDescent="0.15">
      <c r="A865" s="43" t="s">
        <v>1199</v>
      </c>
      <c r="B865" s="85" t="s">
        <v>181</v>
      </c>
      <c r="C865" s="43" t="s">
        <v>66</v>
      </c>
      <c r="D865" s="45">
        <v>3</v>
      </c>
      <c r="E865" s="46">
        <v>65335</v>
      </c>
      <c r="F865" s="46">
        <f t="shared" si="93"/>
        <v>196005</v>
      </c>
    </row>
    <row r="866" spans="1:6" ht="12" customHeight="1" x14ac:dyDescent="0.15">
      <c r="A866" s="43" t="s">
        <v>1200</v>
      </c>
      <c r="B866" s="85" t="s">
        <v>179</v>
      </c>
      <c r="C866" s="43" t="s">
        <v>66</v>
      </c>
      <c r="D866" s="45">
        <v>1</v>
      </c>
      <c r="E866" s="46">
        <v>71876</v>
      </c>
      <c r="F866" s="46">
        <f t="shared" si="93"/>
        <v>71876</v>
      </c>
    </row>
    <row r="867" spans="1:6" ht="12" customHeight="1" x14ac:dyDescent="0.15">
      <c r="A867" s="43" t="s">
        <v>1201</v>
      </c>
      <c r="B867" s="85" t="s">
        <v>177</v>
      </c>
      <c r="C867" s="43" t="s">
        <v>66</v>
      </c>
      <c r="D867" s="45">
        <v>2</v>
      </c>
      <c r="E867" s="46">
        <v>78673</v>
      </c>
      <c r="F867" s="46">
        <f t="shared" si="93"/>
        <v>157346</v>
      </c>
    </row>
    <row r="868" spans="1:6" ht="12" customHeight="1" x14ac:dyDescent="0.15">
      <c r="A868" s="43" t="s">
        <v>1202</v>
      </c>
      <c r="B868" s="85" t="s">
        <v>273</v>
      </c>
      <c r="C868" s="43" t="s">
        <v>66</v>
      </c>
      <c r="D868" s="45">
        <v>1</v>
      </c>
      <c r="E868" s="46">
        <v>10132</v>
      </c>
      <c r="F868" s="46">
        <f t="shared" si="93"/>
        <v>10132</v>
      </c>
    </row>
    <row r="869" spans="1:6" ht="12" customHeight="1" x14ac:dyDescent="0.15">
      <c r="A869" s="43" t="s">
        <v>1203</v>
      </c>
      <c r="B869" s="85" t="s">
        <v>688</v>
      </c>
      <c r="C869" s="43" t="s">
        <v>61</v>
      </c>
      <c r="D869" s="45">
        <v>16.939999999999998</v>
      </c>
      <c r="E869" s="46">
        <v>5462</v>
      </c>
      <c r="F869" s="46">
        <f t="shared" si="93"/>
        <v>92526</v>
      </c>
    </row>
    <row r="870" spans="1:6" ht="12" customHeight="1" x14ac:dyDescent="0.15">
      <c r="A870" s="43" t="s">
        <v>1204</v>
      </c>
      <c r="B870" s="85" t="s">
        <v>185</v>
      </c>
      <c r="C870" s="43" t="s">
        <v>66</v>
      </c>
      <c r="D870" s="45">
        <v>5</v>
      </c>
      <c r="E870" s="46">
        <v>46871</v>
      </c>
      <c r="F870" s="46">
        <f t="shared" si="93"/>
        <v>234355</v>
      </c>
    </row>
    <row r="871" spans="1:6" ht="12" customHeight="1" x14ac:dyDescent="0.15">
      <c r="A871" s="43" t="s">
        <v>1205</v>
      </c>
      <c r="B871" s="85" t="s">
        <v>691</v>
      </c>
      <c r="C871" s="43" t="s">
        <v>66</v>
      </c>
      <c r="D871" s="45">
        <v>3</v>
      </c>
      <c r="E871" s="46">
        <v>60112</v>
      </c>
      <c r="F871" s="46">
        <f t="shared" si="93"/>
        <v>180336</v>
      </c>
    </row>
    <row r="872" spans="1:6" ht="12" customHeight="1" x14ac:dyDescent="0.15">
      <c r="A872" s="43" t="s">
        <v>1206</v>
      </c>
      <c r="B872" s="85" t="s">
        <v>253</v>
      </c>
      <c r="C872" s="43" t="s">
        <v>66</v>
      </c>
      <c r="D872" s="45">
        <v>1</v>
      </c>
      <c r="E872" s="46">
        <v>1739</v>
      </c>
      <c r="F872" s="46">
        <f t="shared" si="93"/>
        <v>1739</v>
      </c>
    </row>
    <row r="873" spans="1:6" ht="12" customHeight="1" x14ac:dyDescent="0.15">
      <c r="A873" s="43" t="s">
        <v>1207</v>
      </c>
      <c r="B873" s="85" t="s">
        <v>191</v>
      </c>
      <c r="C873" s="43" t="s">
        <v>66</v>
      </c>
      <c r="D873" s="45">
        <v>2</v>
      </c>
      <c r="E873" s="46">
        <v>3261</v>
      </c>
      <c r="F873" s="46">
        <f t="shared" si="93"/>
        <v>6522</v>
      </c>
    </row>
    <row r="874" spans="1:6" ht="12" customHeight="1" x14ac:dyDescent="0.15">
      <c r="A874" s="43" t="s">
        <v>1208</v>
      </c>
      <c r="B874" s="85" t="s">
        <v>255</v>
      </c>
      <c r="C874" s="43" t="s">
        <v>61</v>
      </c>
      <c r="D874" s="45">
        <v>6.67</v>
      </c>
      <c r="E874" s="46">
        <v>314</v>
      </c>
      <c r="F874" s="46">
        <f t="shared" si="93"/>
        <v>2094</v>
      </c>
    </row>
    <row r="875" spans="1:6" ht="12" customHeight="1" x14ac:dyDescent="0.15">
      <c r="A875" s="43" t="s">
        <v>1209</v>
      </c>
      <c r="B875" s="85" t="s">
        <v>696</v>
      </c>
      <c r="C875" s="43" t="s">
        <v>61</v>
      </c>
      <c r="D875" s="45">
        <v>6.67</v>
      </c>
      <c r="E875" s="46">
        <v>1763</v>
      </c>
      <c r="F875" s="46">
        <f t="shared" si="93"/>
        <v>11759</v>
      </c>
    </row>
    <row r="876" spans="1:6" ht="12" customHeight="1" x14ac:dyDescent="0.15">
      <c r="A876" s="43" t="s">
        <v>1210</v>
      </c>
      <c r="B876" s="85" t="s">
        <v>283</v>
      </c>
      <c r="C876" s="43" t="s">
        <v>66</v>
      </c>
      <c r="D876" s="45">
        <v>1</v>
      </c>
      <c r="E876" s="46">
        <v>76413</v>
      </c>
      <c r="F876" s="46">
        <f t="shared" si="93"/>
        <v>76413</v>
      </c>
    </row>
    <row r="877" spans="1:6" ht="12" customHeight="1" x14ac:dyDescent="0.15">
      <c r="A877" s="43" t="s">
        <v>1211</v>
      </c>
      <c r="B877" s="85" t="s">
        <v>285</v>
      </c>
      <c r="C877" s="43" t="s">
        <v>66</v>
      </c>
      <c r="D877" s="45">
        <v>2</v>
      </c>
      <c r="E877" s="46">
        <v>85655</v>
      </c>
      <c r="F877" s="46">
        <f t="shared" si="93"/>
        <v>171310</v>
      </c>
    </row>
    <row r="878" spans="1:6" ht="12" customHeight="1" x14ac:dyDescent="0.15">
      <c r="A878" s="43" t="s">
        <v>1212</v>
      </c>
      <c r="B878" s="85" t="s">
        <v>287</v>
      </c>
      <c r="C878" s="43" t="s">
        <v>66</v>
      </c>
      <c r="D878" s="45">
        <v>2</v>
      </c>
      <c r="E878" s="46">
        <v>160724</v>
      </c>
      <c r="F878" s="46">
        <f t="shared" si="93"/>
        <v>321448</v>
      </c>
    </row>
    <row r="879" spans="1:6" ht="12" customHeight="1" x14ac:dyDescent="0.15">
      <c r="A879" s="43" t="s">
        <v>1213</v>
      </c>
      <c r="B879" s="85" t="s">
        <v>281</v>
      </c>
      <c r="C879" s="43" t="s">
        <v>66</v>
      </c>
      <c r="D879" s="45">
        <v>3</v>
      </c>
      <c r="E879" s="46">
        <v>174353</v>
      </c>
      <c r="F879" s="46">
        <f t="shared" si="93"/>
        <v>523059</v>
      </c>
    </row>
    <row r="880" spans="1:6" ht="12" customHeight="1" x14ac:dyDescent="0.15">
      <c r="A880" s="43" t="s">
        <v>1214</v>
      </c>
      <c r="B880" s="85" t="s">
        <v>275</v>
      </c>
      <c r="C880" s="43" t="s">
        <v>66</v>
      </c>
      <c r="D880" s="45">
        <v>2</v>
      </c>
      <c r="E880" s="46">
        <v>281870</v>
      </c>
      <c r="F880" s="46">
        <f t="shared" si="93"/>
        <v>563740</v>
      </c>
    </row>
    <row r="881" spans="1:6" ht="12" customHeight="1" x14ac:dyDescent="0.15">
      <c r="A881" s="43" t="s">
        <v>1215</v>
      </c>
      <c r="B881" s="85" t="s">
        <v>705</v>
      </c>
      <c r="C881" s="43" t="s">
        <v>58</v>
      </c>
      <c r="D881" s="45">
        <v>34.83</v>
      </c>
      <c r="E881" s="46">
        <v>56708</v>
      </c>
      <c r="F881" s="46">
        <f t="shared" si="93"/>
        <v>1975140</v>
      </c>
    </row>
    <row r="882" spans="1:6" ht="12" customHeight="1" x14ac:dyDescent="0.15">
      <c r="A882" s="43" t="s">
        <v>1216</v>
      </c>
      <c r="B882" s="85" t="s">
        <v>291</v>
      </c>
      <c r="C882" s="43" t="s">
        <v>58</v>
      </c>
      <c r="D882" s="45">
        <v>8.7100000000000009</v>
      </c>
      <c r="E882" s="46">
        <v>24082</v>
      </c>
      <c r="F882" s="46">
        <f t="shared" si="93"/>
        <v>209754</v>
      </c>
    </row>
    <row r="883" spans="1:6" ht="12" customHeight="1" x14ac:dyDescent="0.15">
      <c r="A883" s="43" t="s">
        <v>1217</v>
      </c>
      <c r="B883" s="85" t="s">
        <v>1116</v>
      </c>
      <c r="C883" s="43" t="s">
        <v>58</v>
      </c>
      <c r="D883" s="45">
        <v>8.7100000000000009</v>
      </c>
      <c r="E883" s="46">
        <v>27167</v>
      </c>
      <c r="F883" s="46">
        <f t="shared" si="93"/>
        <v>236625</v>
      </c>
    </row>
    <row r="884" spans="1:6" ht="12" customHeight="1" x14ac:dyDescent="0.15">
      <c r="A884" s="43" t="s">
        <v>1218</v>
      </c>
      <c r="B884" s="85" t="s">
        <v>289</v>
      </c>
      <c r="C884" s="43" t="str">
        <f>+C883</f>
        <v>m2</v>
      </c>
      <c r="D884" s="45">
        <v>8.7100000000000009</v>
      </c>
      <c r="E884" s="46">
        <v>45500</v>
      </c>
      <c r="F884" s="46">
        <f t="shared" si="93"/>
        <v>396305</v>
      </c>
    </row>
    <row r="885" spans="1:6" ht="12" customHeight="1" x14ac:dyDescent="0.15">
      <c r="A885" s="43" t="s">
        <v>1219</v>
      </c>
      <c r="B885" s="85" t="s">
        <v>947</v>
      </c>
      <c r="C885" s="43" t="s">
        <v>58</v>
      </c>
      <c r="D885" s="45">
        <v>19.11</v>
      </c>
      <c r="E885" s="46">
        <v>10435</v>
      </c>
      <c r="F885" s="46">
        <f t="shared" si="93"/>
        <v>199413</v>
      </c>
    </row>
    <row r="886" spans="1:6" ht="12" customHeight="1" x14ac:dyDescent="0.15">
      <c r="A886" s="79">
        <v>11.1</v>
      </c>
      <c r="B886" s="40" t="s">
        <v>755</v>
      </c>
      <c r="C886" s="39"/>
      <c r="D886" s="64"/>
      <c r="E886" s="48"/>
      <c r="F886" s="42"/>
    </row>
    <row r="887" spans="1:6" ht="12" customHeight="1" x14ac:dyDescent="0.15">
      <c r="A887" s="43" t="s">
        <v>1220</v>
      </c>
      <c r="B887" s="85" t="s">
        <v>1221</v>
      </c>
      <c r="C887" s="43" t="s">
        <v>66</v>
      </c>
      <c r="D887" s="45">
        <v>2</v>
      </c>
      <c r="E887" s="46">
        <v>1470000</v>
      </c>
      <c r="F887" s="46">
        <f>ROUND(E887*D887,0)</f>
        <v>2940000</v>
      </c>
    </row>
    <row r="888" spans="1:6" ht="12" customHeight="1" x14ac:dyDescent="0.15">
      <c r="A888" s="69"/>
      <c r="B888" s="86" t="s">
        <v>205</v>
      </c>
      <c r="C888" s="81"/>
      <c r="D888" s="82"/>
      <c r="E888" s="83"/>
      <c r="F888" s="73">
        <f>SUM(F782:F887)</f>
        <v>173611375</v>
      </c>
    </row>
    <row r="889" spans="1:6" ht="12" customHeight="1" x14ac:dyDescent="0.15">
      <c r="A889" s="34">
        <v>12</v>
      </c>
      <c r="B889" s="35" t="s">
        <v>1222</v>
      </c>
      <c r="C889" s="36"/>
      <c r="D889" s="37"/>
      <c r="E889" s="38"/>
      <c r="F889" s="38"/>
    </row>
    <row r="890" spans="1:6" ht="12" customHeight="1" x14ac:dyDescent="0.15">
      <c r="A890" s="84">
        <v>12.1</v>
      </c>
      <c r="B890" s="40" t="s">
        <v>1223</v>
      </c>
      <c r="C890" s="39"/>
      <c r="D890" s="64"/>
      <c r="E890" s="48"/>
      <c r="F890" s="42"/>
    </row>
    <row r="891" spans="1:6" ht="12" customHeight="1" x14ac:dyDescent="0.15">
      <c r="A891" s="43" t="s">
        <v>1224</v>
      </c>
      <c r="B891" s="89" t="s">
        <v>1225</v>
      </c>
      <c r="C891" s="43" t="s">
        <v>29</v>
      </c>
      <c r="D891" s="45">
        <v>320</v>
      </c>
      <c r="E891" s="46">
        <v>17344</v>
      </c>
      <c r="F891" s="46">
        <f t="shared" ref="F891:F908" si="94">ROUND(E891*D891,0)</f>
        <v>5550080</v>
      </c>
    </row>
    <row r="892" spans="1:6" ht="12" customHeight="1" x14ac:dyDescent="0.15">
      <c r="A892" s="43" t="s">
        <v>1226</v>
      </c>
      <c r="B892" s="89" t="s">
        <v>1227</v>
      </c>
      <c r="C892" s="43" t="s">
        <v>27</v>
      </c>
      <c r="D892" s="45">
        <v>31</v>
      </c>
      <c r="E892" s="46">
        <v>5888</v>
      </c>
      <c r="F892" s="46">
        <f t="shared" si="94"/>
        <v>182528</v>
      </c>
    </row>
    <row r="893" spans="1:6" ht="12" customHeight="1" x14ac:dyDescent="0.15">
      <c r="A893" s="43" t="s">
        <v>1228</v>
      </c>
      <c r="B893" s="89" t="s">
        <v>1229</v>
      </c>
      <c r="C893" s="43" t="s">
        <v>29</v>
      </c>
      <c r="D893" s="45">
        <v>320</v>
      </c>
      <c r="E893" s="46">
        <v>60425</v>
      </c>
      <c r="F893" s="46">
        <f t="shared" si="94"/>
        <v>19336000</v>
      </c>
    </row>
    <row r="894" spans="1:6" ht="12" customHeight="1" x14ac:dyDescent="0.15">
      <c r="A894" s="43" t="s">
        <v>1230</v>
      </c>
      <c r="B894" s="89" t="s">
        <v>1231</v>
      </c>
      <c r="C894" s="43" t="s">
        <v>29</v>
      </c>
      <c r="D894" s="45">
        <v>320</v>
      </c>
      <c r="E894" s="90">
        <v>11578</v>
      </c>
      <c r="F894" s="46">
        <f t="shared" si="94"/>
        <v>3704960</v>
      </c>
    </row>
    <row r="895" spans="1:6" ht="12" customHeight="1" x14ac:dyDescent="0.15">
      <c r="A895" s="43" t="s">
        <v>1232</v>
      </c>
      <c r="B895" s="89" t="s">
        <v>1233</v>
      </c>
      <c r="C895" s="43" t="s">
        <v>27</v>
      </c>
      <c r="D895" s="45">
        <v>31</v>
      </c>
      <c r="E895" s="90">
        <v>23395</v>
      </c>
      <c r="F895" s="46">
        <f t="shared" si="94"/>
        <v>725245</v>
      </c>
    </row>
    <row r="896" spans="1:6" ht="12" customHeight="1" x14ac:dyDescent="0.15">
      <c r="A896" s="43" t="s">
        <v>1234</v>
      </c>
      <c r="B896" s="89" t="s">
        <v>1235</v>
      </c>
      <c r="C896" s="43" t="s">
        <v>27</v>
      </c>
      <c r="D896" s="45">
        <v>31</v>
      </c>
      <c r="E896" s="90">
        <v>16524</v>
      </c>
      <c r="F896" s="46">
        <f t="shared" si="94"/>
        <v>512244</v>
      </c>
    </row>
    <row r="897" spans="1:6" ht="12" customHeight="1" x14ac:dyDescent="0.15">
      <c r="A897" s="43" t="s">
        <v>1236</v>
      </c>
      <c r="B897" s="89" t="s">
        <v>560</v>
      </c>
      <c r="C897" s="43" t="s">
        <v>997</v>
      </c>
      <c r="D897" s="45">
        <v>1</v>
      </c>
      <c r="E897" s="90">
        <v>126000</v>
      </c>
      <c r="F897" s="46">
        <f t="shared" si="94"/>
        <v>126000</v>
      </c>
    </row>
    <row r="898" spans="1:6" ht="12" customHeight="1" x14ac:dyDescent="0.15">
      <c r="A898" s="43" t="s">
        <v>1237</v>
      </c>
      <c r="B898" s="89" t="s">
        <v>1238</v>
      </c>
      <c r="C898" s="43" t="s">
        <v>27</v>
      </c>
      <c r="D898" s="45">
        <v>180</v>
      </c>
      <c r="E898" s="90">
        <v>17607</v>
      </c>
      <c r="F898" s="46">
        <f t="shared" si="94"/>
        <v>3169260</v>
      </c>
    </row>
    <row r="899" spans="1:6" ht="12" customHeight="1" x14ac:dyDescent="0.15">
      <c r="A899" s="43" t="s">
        <v>1239</v>
      </c>
      <c r="B899" s="89" t="s">
        <v>1240</v>
      </c>
      <c r="C899" s="43" t="s">
        <v>29</v>
      </c>
      <c r="D899" s="45">
        <v>320</v>
      </c>
      <c r="E899" s="90">
        <v>11761</v>
      </c>
      <c r="F899" s="46">
        <f t="shared" si="94"/>
        <v>3763520</v>
      </c>
    </row>
    <row r="900" spans="1:6" ht="12" customHeight="1" x14ac:dyDescent="0.15">
      <c r="A900" s="43" t="s">
        <v>1241</v>
      </c>
      <c r="B900" s="89" t="s">
        <v>1242</v>
      </c>
      <c r="C900" s="43" t="s">
        <v>27</v>
      </c>
      <c r="D900" s="45">
        <v>62</v>
      </c>
      <c r="E900" s="90">
        <v>13998</v>
      </c>
      <c r="F900" s="46">
        <f t="shared" si="94"/>
        <v>867876</v>
      </c>
    </row>
    <row r="901" spans="1:6" ht="12" customHeight="1" x14ac:dyDescent="0.15">
      <c r="A901" s="43" t="s">
        <v>1243</v>
      </c>
      <c r="B901" s="89" t="s">
        <v>1244</v>
      </c>
      <c r="C901" s="43" t="s">
        <v>27</v>
      </c>
      <c r="D901" s="45">
        <v>25</v>
      </c>
      <c r="E901" s="90">
        <v>33821</v>
      </c>
      <c r="F901" s="46">
        <f t="shared" si="94"/>
        <v>845525</v>
      </c>
    </row>
    <row r="902" spans="1:6" ht="12" customHeight="1" x14ac:dyDescent="0.15">
      <c r="A902" s="43" t="s">
        <v>1245</v>
      </c>
      <c r="B902" s="89" t="s">
        <v>1246</v>
      </c>
      <c r="C902" s="43" t="s">
        <v>27</v>
      </c>
      <c r="D902" s="45">
        <v>80</v>
      </c>
      <c r="E902" s="90">
        <v>12417</v>
      </c>
      <c r="F902" s="46">
        <f t="shared" si="94"/>
        <v>993360</v>
      </c>
    </row>
    <row r="903" spans="1:6" ht="12" customHeight="1" x14ac:dyDescent="0.15">
      <c r="A903" s="43" t="s">
        <v>1247</v>
      </c>
      <c r="B903" s="89" t="s">
        <v>1248</v>
      </c>
      <c r="C903" s="43" t="s">
        <v>27</v>
      </c>
      <c r="D903" s="45">
        <v>56</v>
      </c>
      <c r="E903" s="90">
        <v>14954</v>
      </c>
      <c r="F903" s="46">
        <f t="shared" si="94"/>
        <v>837424</v>
      </c>
    </row>
    <row r="904" spans="1:6" ht="12" customHeight="1" x14ac:dyDescent="0.15">
      <c r="A904" s="43" t="s">
        <v>1249</v>
      </c>
      <c r="B904" s="89" t="s">
        <v>1250</v>
      </c>
      <c r="C904" s="43" t="s">
        <v>29</v>
      </c>
      <c r="D904" s="45">
        <v>60</v>
      </c>
      <c r="E904" s="90">
        <v>42505</v>
      </c>
      <c r="F904" s="46">
        <f t="shared" si="94"/>
        <v>2550300</v>
      </c>
    </row>
    <row r="905" spans="1:6" ht="12" customHeight="1" x14ac:dyDescent="0.15">
      <c r="A905" s="43" t="s">
        <v>1251</v>
      </c>
      <c r="B905" s="89" t="s">
        <v>1252</v>
      </c>
      <c r="C905" s="43" t="s">
        <v>1253</v>
      </c>
      <c r="D905" s="45">
        <v>15</v>
      </c>
      <c r="E905" s="90">
        <v>42505</v>
      </c>
      <c r="F905" s="46">
        <f t="shared" si="94"/>
        <v>637575</v>
      </c>
    </row>
    <row r="906" spans="1:6" ht="12" customHeight="1" x14ac:dyDescent="0.15">
      <c r="A906" s="43" t="s">
        <v>1254</v>
      </c>
      <c r="B906" s="89" t="s">
        <v>1255</v>
      </c>
      <c r="C906" s="43" t="s">
        <v>1256</v>
      </c>
      <c r="D906" s="45">
        <v>4</v>
      </c>
      <c r="E906" s="90">
        <v>27061</v>
      </c>
      <c r="F906" s="46">
        <f t="shared" si="94"/>
        <v>108244</v>
      </c>
    </row>
    <row r="907" spans="1:6" ht="12" customHeight="1" x14ac:dyDescent="0.15">
      <c r="A907" s="43" t="s">
        <v>1257</v>
      </c>
      <c r="B907" s="89" t="s">
        <v>1258</v>
      </c>
      <c r="C907" s="43" t="s">
        <v>1259</v>
      </c>
      <c r="D907" s="45">
        <v>1</v>
      </c>
      <c r="E907" s="90">
        <v>126000</v>
      </c>
      <c r="F907" s="46">
        <f t="shared" si="94"/>
        <v>126000</v>
      </c>
    </row>
    <row r="908" spans="1:6" ht="12" customHeight="1" x14ac:dyDescent="0.15">
      <c r="A908" s="43" t="s">
        <v>1260</v>
      </c>
      <c r="B908" s="89" t="s">
        <v>1261</v>
      </c>
      <c r="C908" s="43" t="s">
        <v>27</v>
      </c>
      <c r="D908" s="45">
        <v>18</v>
      </c>
      <c r="E908" s="90">
        <v>28225</v>
      </c>
      <c r="F908" s="46">
        <f t="shared" si="94"/>
        <v>508050</v>
      </c>
    </row>
    <row r="909" spans="1:6" ht="12" customHeight="1" x14ac:dyDescent="0.15">
      <c r="A909" s="91"/>
      <c r="B909" s="92" t="s">
        <v>205</v>
      </c>
      <c r="C909" s="91"/>
      <c r="D909" s="91"/>
      <c r="E909" s="93"/>
      <c r="F909" s="73">
        <f>SUM(F891:F908)</f>
        <v>44544191</v>
      </c>
    </row>
    <row r="910" spans="1:6" ht="12" customHeight="1" x14ac:dyDescent="0.15">
      <c r="A910" s="34">
        <v>13</v>
      </c>
      <c r="B910" s="35" t="s">
        <v>1262</v>
      </c>
      <c r="C910" s="36"/>
      <c r="D910" s="37"/>
      <c r="E910" s="38"/>
      <c r="F910" s="38"/>
    </row>
    <row r="911" spans="1:6" ht="12" customHeight="1" x14ac:dyDescent="0.15">
      <c r="A911" s="84">
        <v>13.1</v>
      </c>
      <c r="B911" s="40" t="s">
        <v>218</v>
      </c>
      <c r="C911" s="39"/>
      <c r="D911" s="64"/>
      <c r="E911" s="48"/>
      <c r="F911" s="42"/>
    </row>
    <row r="912" spans="1:6" ht="12" customHeight="1" x14ac:dyDescent="0.15">
      <c r="A912" s="43" t="s">
        <v>1263</v>
      </c>
      <c r="B912" s="44" t="s">
        <v>1264</v>
      </c>
      <c r="C912" s="43" t="s">
        <v>27</v>
      </c>
      <c r="D912" s="45">
        <v>50</v>
      </c>
      <c r="E912" s="90">
        <v>11704</v>
      </c>
      <c r="F912" s="46">
        <f t="shared" ref="F912:F925" si="95">ROUND(E912*D912,0)</f>
        <v>585200</v>
      </c>
    </row>
    <row r="913" spans="1:6" ht="12" customHeight="1" x14ac:dyDescent="0.15">
      <c r="A913" s="43" t="s">
        <v>1265</v>
      </c>
      <c r="B913" s="44" t="s">
        <v>1266</v>
      </c>
      <c r="C913" s="43" t="s">
        <v>29</v>
      </c>
      <c r="D913" s="45">
        <v>50</v>
      </c>
      <c r="E913" s="90">
        <v>12001</v>
      </c>
      <c r="F913" s="46">
        <f t="shared" si="95"/>
        <v>600050</v>
      </c>
    </row>
    <row r="914" spans="1:6" ht="12" customHeight="1" x14ac:dyDescent="0.15">
      <c r="A914" s="43" t="s">
        <v>1267</v>
      </c>
      <c r="B914" s="44" t="s">
        <v>1268</v>
      </c>
      <c r="C914" s="43" t="s">
        <v>29</v>
      </c>
      <c r="D914" s="45">
        <v>55</v>
      </c>
      <c r="E914" s="90">
        <v>12001</v>
      </c>
      <c r="F914" s="46">
        <f t="shared" si="95"/>
        <v>660055</v>
      </c>
    </row>
    <row r="915" spans="1:6" ht="12" customHeight="1" x14ac:dyDescent="0.15">
      <c r="A915" s="43" t="s">
        <v>1269</v>
      </c>
      <c r="B915" s="44" t="s">
        <v>1270</v>
      </c>
      <c r="C915" s="43" t="s">
        <v>27</v>
      </c>
      <c r="D915" s="45">
        <v>70</v>
      </c>
      <c r="E915" s="90">
        <v>6641</v>
      </c>
      <c r="F915" s="46">
        <f t="shared" si="95"/>
        <v>464870</v>
      </c>
    </row>
    <row r="916" spans="1:6" ht="12" customHeight="1" x14ac:dyDescent="0.15">
      <c r="A916" s="43" t="s">
        <v>1271</v>
      </c>
      <c r="B916" s="44" t="s">
        <v>1272</v>
      </c>
      <c r="C916" s="43" t="s">
        <v>997</v>
      </c>
      <c r="D916" s="45">
        <v>1</v>
      </c>
      <c r="E916" s="90">
        <v>250000</v>
      </c>
      <c r="F916" s="46">
        <f t="shared" si="95"/>
        <v>250000</v>
      </c>
    </row>
    <row r="917" spans="1:6" ht="12" customHeight="1" x14ac:dyDescent="0.15">
      <c r="A917" s="43" t="s">
        <v>1273</v>
      </c>
      <c r="B917" s="44" t="s">
        <v>1274</v>
      </c>
      <c r="C917" s="43" t="s">
        <v>29</v>
      </c>
      <c r="D917" s="45">
        <v>2064</v>
      </c>
      <c r="E917" s="90">
        <v>10435</v>
      </c>
      <c r="F917" s="46">
        <f t="shared" si="95"/>
        <v>21537840</v>
      </c>
    </row>
    <row r="918" spans="1:6" ht="12" customHeight="1" x14ac:dyDescent="0.15">
      <c r="A918" s="43" t="s">
        <v>1275</v>
      </c>
      <c r="B918" s="44" t="s">
        <v>1276</v>
      </c>
      <c r="C918" s="43" t="s">
        <v>29</v>
      </c>
      <c r="D918" s="45">
        <v>309.60000000000002</v>
      </c>
      <c r="E918" s="90">
        <v>11475</v>
      </c>
      <c r="F918" s="46">
        <f t="shared" si="95"/>
        <v>3552660</v>
      </c>
    </row>
    <row r="919" spans="1:6" ht="12" customHeight="1" x14ac:dyDescent="0.15">
      <c r="A919" s="43" t="s">
        <v>1277</v>
      </c>
      <c r="B919" s="44" t="s">
        <v>1278</v>
      </c>
      <c r="C919" s="43" t="s">
        <v>29</v>
      </c>
      <c r="D919" s="45">
        <v>309.59999999999997</v>
      </c>
      <c r="E919" s="90">
        <v>27083</v>
      </c>
      <c r="F919" s="46">
        <f t="shared" si="95"/>
        <v>8384897</v>
      </c>
    </row>
    <row r="920" spans="1:6" ht="12" customHeight="1" x14ac:dyDescent="0.15">
      <c r="A920" s="43" t="s">
        <v>1279</v>
      </c>
      <c r="B920" s="44" t="s">
        <v>1280</v>
      </c>
      <c r="C920" s="43" t="s">
        <v>29</v>
      </c>
      <c r="D920" s="45">
        <v>520</v>
      </c>
      <c r="E920" s="90">
        <v>7498</v>
      </c>
      <c r="F920" s="46">
        <f t="shared" si="95"/>
        <v>3898960</v>
      </c>
    </row>
    <row r="921" spans="1:6" ht="12" customHeight="1" x14ac:dyDescent="0.15">
      <c r="A921" s="43" t="s">
        <v>1281</v>
      </c>
      <c r="B921" s="44" t="s">
        <v>1282</v>
      </c>
      <c r="C921" s="43" t="s">
        <v>29</v>
      </c>
      <c r="D921" s="45">
        <v>480</v>
      </c>
      <c r="E921" s="90">
        <v>10435</v>
      </c>
      <c r="F921" s="46">
        <f t="shared" si="95"/>
        <v>5008800</v>
      </c>
    </row>
    <row r="922" spans="1:6" ht="12" customHeight="1" x14ac:dyDescent="0.15">
      <c r="A922" s="43" t="s">
        <v>1283</v>
      </c>
      <c r="B922" s="44" t="s">
        <v>1120</v>
      </c>
      <c r="C922" s="43" t="s">
        <v>27</v>
      </c>
      <c r="D922" s="45">
        <v>126.43</v>
      </c>
      <c r="E922" s="90">
        <v>4495</v>
      </c>
      <c r="F922" s="46">
        <f t="shared" si="95"/>
        <v>568303</v>
      </c>
    </row>
    <row r="923" spans="1:6" ht="12" customHeight="1" x14ac:dyDescent="0.15">
      <c r="A923" s="43" t="s">
        <v>1284</v>
      </c>
      <c r="B923" s="44" t="s">
        <v>1122</v>
      </c>
      <c r="C923" s="43" t="s">
        <v>29</v>
      </c>
      <c r="D923" s="45">
        <v>7.83</v>
      </c>
      <c r="E923" s="90">
        <v>15310</v>
      </c>
      <c r="F923" s="46">
        <f t="shared" si="95"/>
        <v>119877</v>
      </c>
    </row>
    <row r="924" spans="1:6" ht="12" customHeight="1" x14ac:dyDescent="0.15">
      <c r="A924" s="43" t="s">
        <v>1285</v>
      </c>
      <c r="B924" s="44" t="s">
        <v>1113</v>
      </c>
      <c r="C924" s="43" t="s">
        <v>27</v>
      </c>
      <c r="D924" s="45">
        <v>32.71</v>
      </c>
      <c r="E924" s="90">
        <v>7901</v>
      </c>
      <c r="F924" s="46">
        <f t="shared" si="95"/>
        <v>258442</v>
      </c>
    </row>
    <row r="925" spans="1:6" ht="12" customHeight="1" x14ac:dyDescent="0.15">
      <c r="A925" s="43" t="s">
        <v>1286</v>
      </c>
      <c r="B925" s="44" t="s">
        <v>1287</v>
      </c>
      <c r="C925" s="43" t="s">
        <v>27</v>
      </c>
      <c r="D925" s="45">
        <v>423</v>
      </c>
      <c r="E925" s="90">
        <v>2479</v>
      </c>
      <c r="F925" s="46">
        <f t="shared" si="95"/>
        <v>1048617</v>
      </c>
    </row>
    <row r="926" spans="1:6" ht="12" customHeight="1" x14ac:dyDescent="0.15">
      <c r="A926" s="91"/>
      <c r="B926" s="70" t="s">
        <v>205</v>
      </c>
      <c r="C926" s="91"/>
      <c r="D926" s="91"/>
      <c r="E926" s="93"/>
      <c r="F926" s="73">
        <f>SUM(F912:F925)</f>
        <v>46938571</v>
      </c>
    </row>
    <row r="927" spans="1:6" ht="12" customHeight="1" x14ac:dyDescent="0.15">
      <c r="A927" s="34">
        <v>14</v>
      </c>
      <c r="B927" s="35" t="s">
        <v>1288</v>
      </c>
      <c r="C927" s="36"/>
      <c r="D927" s="37"/>
      <c r="E927" s="38"/>
      <c r="F927" s="38"/>
    </row>
    <row r="928" spans="1:6" ht="12" customHeight="1" x14ac:dyDescent="0.15">
      <c r="A928" s="84">
        <v>14.1</v>
      </c>
      <c r="B928" s="40" t="s">
        <v>218</v>
      </c>
      <c r="C928" s="39"/>
      <c r="D928" s="64"/>
      <c r="E928" s="48"/>
      <c r="F928" s="42"/>
    </row>
    <row r="929" spans="1:6" ht="12" customHeight="1" x14ac:dyDescent="0.15">
      <c r="A929" s="43" t="s">
        <v>1289</v>
      </c>
      <c r="B929" s="94" t="s">
        <v>1290</v>
      </c>
      <c r="C929" s="43" t="s">
        <v>29</v>
      </c>
      <c r="D929" s="45">
        <v>1764</v>
      </c>
      <c r="E929" s="46">
        <v>10435</v>
      </c>
      <c r="F929" s="46">
        <f t="shared" ref="F929:F935" si="96">ROUND(E929*D929,0)</f>
        <v>18407340</v>
      </c>
    </row>
    <row r="930" spans="1:6" ht="12" customHeight="1" x14ac:dyDescent="0.15">
      <c r="A930" s="43" t="s">
        <v>1291</v>
      </c>
      <c r="B930" s="94" t="s">
        <v>1292</v>
      </c>
      <c r="C930" s="43" t="s">
        <v>29</v>
      </c>
      <c r="D930" s="45">
        <v>652</v>
      </c>
      <c r="E930" s="46">
        <v>10435</v>
      </c>
      <c r="F930" s="46">
        <f t="shared" si="96"/>
        <v>6803620</v>
      </c>
    </row>
    <row r="931" spans="1:6" ht="12" customHeight="1" x14ac:dyDescent="0.15">
      <c r="A931" s="43" t="s">
        <v>1293</v>
      </c>
      <c r="B931" s="94" t="s">
        <v>1294</v>
      </c>
      <c r="C931" s="43" t="s">
        <v>29</v>
      </c>
      <c r="D931" s="45">
        <v>380</v>
      </c>
      <c r="E931" s="46">
        <v>13610</v>
      </c>
      <c r="F931" s="46">
        <f t="shared" si="96"/>
        <v>5171800</v>
      </c>
    </row>
    <row r="932" spans="1:6" ht="12" customHeight="1" x14ac:dyDescent="0.15">
      <c r="A932" s="43" t="s">
        <v>1295</v>
      </c>
      <c r="B932" s="94" t="s">
        <v>1296</v>
      </c>
      <c r="C932" s="57" t="s">
        <v>29</v>
      </c>
      <c r="D932" s="45">
        <v>520</v>
      </c>
      <c r="E932" s="46">
        <v>9134</v>
      </c>
      <c r="F932" s="46">
        <f t="shared" si="96"/>
        <v>4749680</v>
      </c>
    </row>
    <row r="933" spans="1:6" ht="12" customHeight="1" x14ac:dyDescent="0.15">
      <c r="A933" s="43" t="s">
        <v>1297</v>
      </c>
      <c r="B933" s="94" t="s">
        <v>1122</v>
      </c>
      <c r="C933" s="43" t="s">
        <v>29</v>
      </c>
      <c r="D933" s="45">
        <v>13.32</v>
      </c>
      <c r="E933" s="46">
        <v>15310</v>
      </c>
      <c r="F933" s="46">
        <f t="shared" si="96"/>
        <v>203929</v>
      </c>
    </row>
    <row r="934" spans="1:6" ht="12" customHeight="1" x14ac:dyDescent="0.15">
      <c r="A934" s="43" t="s">
        <v>1298</v>
      </c>
      <c r="B934" s="94" t="s">
        <v>1113</v>
      </c>
      <c r="C934" s="43" t="s">
        <v>27</v>
      </c>
      <c r="D934" s="45">
        <v>106.97</v>
      </c>
      <c r="E934" s="46">
        <v>7901</v>
      </c>
      <c r="F934" s="46">
        <f t="shared" si="96"/>
        <v>845170</v>
      </c>
    </row>
    <row r="935" spans="1:6" ht="12" customHeight="1" x14ac:dyDescent="0.15">
      <c r="A935" s="43" t="s">
        <v>1299</v>
      </c>
      <c r="B935" s="94" t="s">
        <v>1109</v>
      </c>
      <c r="C935" s="43" t="s">
        <v>27</v>
      </c>
      <c r="D935" s="45">
        <v>11.6</v>
      </c>
      <c r="E935" s="46">
        <v>12844</v>
      </c>
      <c r="F935" s="46">
        <f t="shared" si="96"/>
        <v>148990</v>
      </c>
    </row>
    <row r="936" spans="1:6" ht="12" customHeight="1" x14ac:dyDescent="0.15">
      <c r="A936" s="39">
        <v>14.2</v>
      </c>
      <c r="B936" s="40" t="s">
        <v>598</v>
      </c>
      <c r="C936" s="47"/>
      <c r="D936" s="47"/>
      <c r="E936" s="48"/>
      <c r="F936" s="48"/>
    </row>
    <row r="937" spans="1:6" ht="12" customHeight="1" x14ac:dyDescent="0.15">
      <c r="A937" s="43" t="s">
        <v>1300</v>
      </c>
      <c r="B937" s="94" t="s">
        <v>1301</v>
      </c>
      <c r="C937" s="43" t="s">
        <v>66</v>
      </c>
      <c r="D937" s="45">
        <v>1</v>
      </c>
      <c r="E937" s="95">
        <v>210044</v>
      </c>
      <c r="F937" s="46">
        <f t="shared" ref="F937:F942" si="97">ROUND(E937*D937,0)</f>
        <v>210044</v>
      </c>
    </row>
    <row r="938" spans="1:6" ht="12" customHeight="1" x14ac:dyDescent="0.15">
      <c r="A938" s="43" t="s">
        <v>1302</v>
      </c>
      <c r="B938" s="94" t="s">
        <v>1303</v>
      </c>
      <c r="C938" s="43" t="s">
        <v>66</v>
      </c>
      <c r="D938" s="45">
        <v>1</v>
      </c>
      <c r="E938" s="96">
        <v>73500</v>
      </c>
      <c r="F938" s="46">
        <f t="shared" si="97"/>
        <v>73500</v>
      </c>
    </row>
    <row r="939" spans="1:6" ht="12" customHeight="1" x14ac:dyDescent="0.15">
      <c r="A939" s="43" t="s">
        <v>1304</v>
      </c>
      <c r="B939" s="94" t="s">
        <v>1305</v>
      </c>
      <c r="C939" s="43" t="s">
        <v>66</v>
      </c>
      <c r="D939" s="45">
        <v>1</v>
      </c>
      <c r="E939" s="96">
        <v>598500</v>
      </c>
      <c r="F939" s="46">
        <f t="shared" si="97"/>
        <v>598500</v>
      </c>
    </row>
    <row r="940" spans="1:6" ht="12" customHeight="1" x14ac:dyDescent="0.15">
      <c r="A940" s="43" t="s">
        <v>1306</v>
      </c>
      <c r="B940" s="94" t="s">
        <v>1307</v>
      </c>
      <c r="C940" s="57" t="s">
        <v>66</v>
      </c>
      <c r="D940" s="45">
        <v>1</v>
      </c>
      <c r="E940" s="96">
        <v>262500</v>
      </c>
      <c r="F940" s="46">
        <f t="shared" si="97"/>
        <v>262500</v>
      </c>
    </row>
    <row r="941" spans="1:6" ht="12" customHeight="1" x14ac:dyDescent="0.15">
      <c r="A941" s="43" t="s">
        <v>1308</v>
      </c>
      <c r="B941" s="94" t="s">
        <v>1309</v>
      </c>
      <c r="C941" s="43" t="s">
        <v>61</v>
      </c>
      <c r="D941" s="45">
        <v>5.4499999999999993</v>
      </c>
      <c r="E941" s="96">
        <v>367500</v>
      </c>
      <c r="F941" s="46">
        <f t="shared" si="97"/>
        <v>2002875</v>
      </c>
    </row>
    <row r="942" spans="1:6" ht="12" customHeight="1" x14ac:dyDescent="0.15">
      <c r="A942" s="43" t="s">
        <v>1310</v>
      </c>
      <c r="B942" s="94" t="s">
        <v>1311</v>
      </c>
      <c r="C942" s="43" t="s">
        <v>58</v>
      </c>
      <c r="D942" s="45">
        <v>32.400000000000006</v>
      </c>
      <c r="E942" s="96">
        <v>52500</v>
      </c>
      <c r="F942" s="46">
        <f t="shared" si="97"/>
        <v>1701000</v>
      </c>
    </row>
    <row r="943" spans="1:6" ht="12" customHeight="1" x14ac:dyDescent="0.15">
      <c r="A943" s="91"/>
      <c r="B943" s="97" t="s">
        <v>205</v>
      </c>
      <c r="C943" s="91"/>
      <c r="D943" s="98"/>
      <c r="E943" s="99"/>
      <c r="F943" s="73">
        <f>SUM(F929:F942)</f>
        <v>41178948</v>
      </c>
    </row>
    <row r="944" spans="1:6" ht="12" customHeight="1" x14ac:dyDescent="0.15">
      <c r="A944" s="34">
        <v>15</v>
      </c>
      <c r="B944" s="35" t="s">
        <v>1288</v>
      </c>
      <c r="C944" s="36"/>
      <c r="D944" s="37"/>
      <c r="E944" s="38"/>
      <c r="F944" s="38"/>
    </row>
    <row r="945" spans="1:6" ht="12" customHeight="1" x14ac:dyDescent="0.15">
      <c r="A945" s="84">
        <v>15.1</v>
      </c>
      <c r="B945" s="40" t="s">
        <v>1312</v>
      </c>
      <c r="C945" s="39"/>
      <c r="D945" s="64"/>
      <c r="E945" s="48"/>
      <c r="F945" s="42"/>
    </row>
    <row r="946" spans="1:6" ht="12" customHeight="1" x14ac:dyDescent="0.15">
      <c r="A946" s="43" t="s">
        <v>1313</v>
      </c>
      <c r="B946" s="74" t="s">
        <v>1314</v>
      </c>
      <c r="C946" s="43" t="s">
        <v>29</v>
      </c>
      <c r="D946" s="45">
        <v>791</v>
      </c>
      <c r="E946" s="96">
        <v>10435</v>
      </c>
      <c r="F946" s="46">
        <f t="shared" ref="F946:F948" si="98">ROUND(E946*D946,0)</f>
        <v>8254085</v>
      </c>
    </row>
    <row r="947" spans="1:6" ht="12" customHeight="1" x14ac:dyDescent="0.15">
      <c r="A947" s="43" t="s">
        <v>1315</v>
      </c>
      <c r="B947" s="74" t="s">
        <v>1316</v>
      </c>
      <c r="C947" s="43" t="s">
        <v>29</v>
      </c>
      <c r="D947" s="45">
        <v>2031</v>
      </c>
      <c r="E947" s="96">
        <v>10435</v>
      </c>
      <c r="F947" s="46">
        <f t="shared" si="98"/>
        <v>21193485</v>
      </c>
    </row>
    <row r="948" spans="1:6" ht="12" customHeight="1" x14ac:dyDescent="0.15">
      <c r="A948" s="43" t="s">
        <v>1317</v>
      </c>
      <c r="B948" s="74" t="s">
        <v>1318</v>
      </c>
      <c r="C948" s="43" t="s">
        <v>29</v>
      </c>
      <c r="D948" s="45">
        <v>301.26</v>
      </c>
      <c r="E948" s="96">
        <v>10435</v>
      </c>
      <c r="F948" s="46">
        <f t="shared" si="98"/>
        <v>3143648</v>
      </c>
    </row>
    <row r="949" spans="1:6" ht="12" customHeight="1" x14ac:dyDescent="0.15">
      <c r="A949" s="39">
        <v>15.2</v>
      </c>
      <c r="B949" s="40" t="s">
        <v>1319</v>
      </c>
      <c r="C949" s="47"/>
      <c r="D949" s="64"/>
      <c r="E949" s="48"/>
      <c r="F949" s="48"/>
    </row>
    <row r="950" spans="1:6" ht="12" customHeight="1" x14ac:dyDescent="0.15">
      <c r="A950" s="43" t="s">
        <v>1320</v>
      </c>
      <c r="B950" s="74" t="s">
        <v>1321</v>
      </c>
      <c r="C950" s="43" t="s">
        <v>29</v>
      </c>
      <c r="D950" s="45">
        <v>576.88</v>
      </c>
      <c r="E950" s="96">
        <v>14019</v>
      </c>
      <c r="F950" s="46">
        <f t="shared" ref="F950:F954" si="99">ROUND(E950*D950,0)</f>
        <v>8087281</v>
      </c>
    </row>
    <row r="951" spans="1:6" ht="12" customHeight="1" x14ac:dyDescent="0.15">
      <c r="A951" s="43" t="s">
        <v>1322</v>
      </c>
      <c r="B951" s="74" t="s">
        <v>1323</v>
      </c>
      <c r="C951" s="43" t="s">
        <v>27</v>
      </c>
      <c r="D951" s="45">
        <v>435.74</v>
      </c>
      <c r="E951" s="96">
        <v>4418</v>
      </c>
      <c r="F951" s="46">
        <f t="shared" si="99"/>
        <v>1925099</v>
      </c>
    </row>
    <row r="952" spans="1:6" ht="12" customHeight="1" x14ac:dyDescent="0.15">
      <c r="A952" s="43" t="s">
        <v>1324</v>
      </c>
      <c r="B952" s="74" t="s">
        <v>291</v>
      </c>
      <c r="C952" s="43" t="s">
        <v>29</v>
      </c>
      <c r="D952" s="45">
        <v>576.88</v>
      </c>
      <c r="E952" s="96">
        <v>24082</v>
      </c>
      <c r="F952" s="46">
        <f t="shared" si="99"/>
        <v>13892424</v>
      </c>
    </row>
    <row r="953" spans="1:6" ht="12" customHeight="1" x14ac:dyDescent="0.15">
      <c r="A953" s="43" t="s">
        <v>1325</v>
      </c>
      <c r="B953" s="74" t="s">
        <v>1326</v>
      </c>
      <c r="C953" s="43" t="s">
        <v>29</v>
      </c>
      <c r="D953" s="45">
        <v>576.88</v>
      </c>
      <c r="E953" s="96">
        <v>91229</v>
      </c>
      <c r="F953" s="46">
        <f t="shared" si="99"/>
        <v>52628186</v>
      </c>
    </row>
    <row r="954" spans="1:6" ht="12" customHeight="1" x14ac:dyDescent="0.15">
      <c r="A954" s="43" t="s">
        <v>1327</v>
      </c>
      <c r="B954" s="74" t="s">
        <v>1328</v>
      </c>
      <c r="C954" s="43" t="s">
        <v>27</v>
      </c>
      <c r="D954" s="45">
        <v>435.74</v>
      </c>
      <c r="E954" s="96">
        <v>17685</v>
      </c>
      <c r="F954" s="46">
        <f t="shared" si="99"/>
        <v>7706062</v>
      </c>
    </row>
    <row r="955" spans="1:6" ht="12" customHeight="1" x14ac:dyDescent="0.15">
      <c r="A955" s="39">
        <v>15.3</v>
      </c>
      <c r="B955" s="40" t="s">
        <v>1329</v>
      </c>
      <c r="C955" s="47"/>
      <c r="D955" s="64"/>
      <c r="E955" s="48"/>
      <c r="F955" s="48"/>
    </row>
    <row r="956" spans="1:6" ht="12" customHeight="1" x14ac:dyDescent="0.15">
      <c r="A956" s="43" t="s">
        <v>1330</v>
      </c>
      <c r="B956" s="85" t="s">
        <v>1331</v>
      </c>
      <c r="C956" s="50" t="s">
        <v>29</v>
      </c>
      <c r="D956" s="45">
        <v>22.05</v>
      </c>
      <c r="E956" s="46">
        <v>91862</v>
      </c>
      <c r="F956" s="46">
        <f t="shared" ref="F956:F960" si="100">ROUND(E956*D956,0)</f>
        <v>2025557</v>
      </c>
    </row>
    <row r="957" spans="1:6" ht="12" customHeight="1" x14ac:dyDescent="0.15">
      <c r="A957" s="43" t="s">
        <v>1332</v>
      </c>
      <c r="B957" s="44" t="s">
        <v>1333</v>
      </c>
      <c r="C957" s="43" t="s">
        <v>997</v>
      </c>
      <c r="D957" s="45">
        <v>1</v>
      </c>
      <c r="E957" s="46">
        <v>150000</v>
      </c>
      <c r="F957" s="46">
        <f t="shared" si="100"/>
        <v>150000</v>
      </c>
    </row>
    <row r="958" spans="1:6" ht="12" customHeight="1" x14ac:dyDescent="0.15">
      <c r="A958" s="43" t="s">
        <v>1334</v>
      </c>
      <c r="B958" s="44" t="s">
        <v>1335</v>
      </c>
      <c r="C958" s="43" t="s">
        <v>29</v>
      </c>
      <c r="D958" s="45">
        <v>20</v>
      </c>
      <c r="E958" s="90">
        <v>11475</v>
      </c>
      <c r="F958" s="46">
        <f t="shared" si="100"/>
        <v>229500</v>
      </c>
    </row>
    <row r="959" spans="1:6" ht="12" customHeight="1" x14ac:dyDescent="0.15">
      <c r="A959" s="43" t="s">
        <v>1336</v>
      </c>
      <c r="B959" s="44" t="s">
        <v>1278</v>
      </c>
      <c r="C959" s="43" t="s">
        <v>29</v>
      </c>
      <c r="D959" s="45">
        <v>20</v>
      </c>
      <c r="E959" s="90">
        <v>27083</v>
      </c>
      <c r="F959" s="46">
        <f t="shared" si="100"/>
        <v>541660</v>
      </c>
    </row>
    <row r="960" spans="1:6" ht="12" customHeight="1" x14ac:dyDescent="0.15">
      <c r="A960" s="43" t="s">
        <v>1337</v>
      </c>
      <c r="B960" s="44" t="s">
        <v>1280</v>
      </c>
      <c r="C960" s="43" t="s">
        <v>29</v>
      </c>
      <c r="D960" s="45">
        <v>20</v>
      </c>
      <c r="E960" s="90">
        <v>7498</v>
      </c>
      <c r="F960" s="46">
        <f t="shared" si="100"/>
        <v>149960</v>
      </c>
    </row>
    <row r="961" spans="1:6" ht="12" customHeight="1" x14ac:dyDescent="0.15">
      <c r="A961" s="39">
        <v>15.4</v>
      </c>
      <c r="B961" s="40" t="s">
        <v>1338</v>
      </c>
      <c r="C961" s="47"/>
      <c r="D961" s="64"/>
      <c r="E961" s="48"/>
      <c r="F961" s="48"/>
    </row>
    <row r="962" spans="1:6" ht="12" customHeight="1" x14ac:dyDescent="0.15">
      <c r="A962" s="43" t="s">
        <v>1339</v>
      </c>
      <c r="B962" s="85" t="s">
        <v>1340</v>
      </c>
      <c r="C962" s="50" t="s">
        <v>29</v>
      </c>
      <c r="D962" s="45">
        <v>45</v>
      </c>
      <c r="E962" s="46">
        <v>72895</v>
      </c>
      <c r="F962" s="46">
        <f t="shared" ref="F962:F963" si="101">ROUND(E962*D962,0)</f>
        <v>3280275</v>
      </c>
    </row>
    <row r="963" spans="1:6" ht="12" customHeight="1" x14ac:dyDescent="0.15">
      <c r="A963" s="43" t="s">
        <v>1341</v>
      </c>
      <c r="B963" s="44" t="s">
        <v>283</v>
      </c>
      <c r="C963" s="49" t="s">
        <v>66</v>
      </c>
      <c r="D963" s="45">
        <v>8</v>
      </c>
      <c r="E963" s="46">
        <v>76413</v>
      </c>
      <c r="F963" s="46">
        <f t="shared" si="101"/>
        <v>611304</v>
      </c>
    </row>
    <row r="964" spans="1:6" ht="12" customHeight="1" x14ac:dyDescent="0.15">
      <c r="A964" s="91"/>
      <c r="B964" s="70" t="s">
        <v>205</v>
      </c>
      <c r="C964" s="71"/>
      <c r="D964" s="72"/>
      <c r="E964" s="73"/>
      <c r="F964" s="73">
        <f>SUM(F946:F963)</f>
        <v>123818526</v>
      </c>
    </row>
    <row r="965" spans="1:6" ht="12" customHeight="1" x14ac:dyDescent="0.15">
      <c r="A965" s="34">
        <v>16</v>
      </c>
      <c r="B965" s="35" t="s">
        <v>1342</v>
      </c>
      <c r="C965" s="36"/>
      <c r="D965" s="37"/>
      <c r="E965" s="38"/>
      <c r="F965" s="38"/>
    </row>
    <row r="966" spans="1:6" ht="12" customHeight="1" x14ac:dyDescent="0.15">
      <c r="A966" s="84">
        <v>16.100000000000001</v>
      </c>
      <c r="B966" s="40" t="s">
        <v>218</v>
      </c>
      <c r="C966" s="39"/>
      <c r="D966" s="64"/>
      <c r="E966" s="48"/>
      <c r="F966" s="42"/>
    </row>
    <row r="967" spans="1:6" ht="12" customHeight="1" x14ac:dyDescent="0.15">
      <c r="A967" s="43" t="s">
        <v>1343</v>
      </c>
      <c r="B967" s="94" t="s">
        <v>1344</v>
      </c>
      <c r="C967" s="43" t="s">
        <v>29</v>
      </c>
      <c r="D967" s="45">
        <v>1818</v>
      </c>
      <c r="E967" s="96">
        <v>10435</v>
      </c>
      <c r="F967" s="46">
        <f t="shared" ref="F967:F975" si="102">ROUND(D967*E967,0)</f>
        <v>18970830</v>
      </c>
    </row>
    <row r="968" spans="1:6" ht="12" customHeight="1" x14ac:dyDescent="0.15">
      <c r="A968" s="43" t="s">
        <v>1345</v>
      </c>
      <c r="B968" s="94" t="s">
        <v>1280</v>
      </c>
      <c r="C968" s="43" t="s">
        <v>29</v>
      </c>
      <c r="D968" s="45">
        <v>363.5</v>
      </c>
      <c r="E968" s="96">
        <v>7498</v>
      </c>
      <c r="F968" s="46">
        <f t="shared" si="102"/>
        <v>2725523</v>
      </c>
    </row>
    <row r="969" spans="1:6" ht="12" customHeight="1" x14ac:dyDescent="0.15">
      <c r="A969" s="43" t="s">
        <v>1346</v>
      </c>
      <c r="B969" s="94" t="s">
        <v>1347</v>
      </c>
      <c r="C969" s="43" t="s">
        <v>29</v>
      </c>
      <c r="D969" s="45">
        <v>182</v>
      </c>
      <c r="E969" s="96">
        <v>11475</v>
      </c>
      <c r="F969" s="46">
        <f t="shared" si="102"/>
        <v>2088450</v>
      </c>
    </row>
    <row r="970" spans="1:6" ht="12" customHeight="1" x14ac:dyDescent="0.15">
      <c r="A970" s="43" t="s">
        <v>1348</v>
      </c>
      <c r="B970" s="94" t="s">
        <v>1349</v>
      </c>
      <c r="C970" s="43" t="s">
        <v>29</v>
      </c>
      <c r="D970" s="45">
        <v>182</v>
      </c>
      <c r="E970" s="96">
        <v>27083</v>
      </c>
      <c r="F970" s="46">
        <f t="shared" si="102"/>
        <v>4929106</v>
      </c>
    </row>
    <row r="971" spans="1:6" ht="12" customHeight="1" x14ac:dyDescent="0.15">
      <c r="A971" s="43" t="s">
        <v>1350</v>
      </c>
      <c r="B971" s="94" t="s">
        <v>1351</v>
      </c>
      <c r="C971" s="43" t="s">
        <v>29</v>
      </c>
      <c r="D971" s="45">
        <v>211.5</v>
      </c>
      <c r="E971" s="96">
        <v>17121</v>
      </c>
      <c r="F971" s="46">
        <f t="shared" si="102"/>
        <v>3621092</v>
      </c>
    </row>
    <row r="972" spans="1:6" ht="12" customHeight="1" x14ac:dyDescent="0.15">
      <c r="A972" s="43" t="s">
        <v>1352</v>
      </c>
      <c r="B972" s="94" t="s">
        <v>1353</v>
      </c>
      <c r="C972" s="43" t="s">
        <v>29</v>
      </c>
      <c r="D972" s="100">
        <v>42.04</v>
      </c>
      <c r="E972" s="96">
        <v>7498</v>
      </c>
      <c r="F972" s="46">
        <f t="shared" si="102"/>
        <v>315216</v>
      </c>
    </row>
    <row r="973" spans="1:6" ht="12" customHeight="1" x14ac:dyDescent="0.15">
      <c r="A973" s="43" t="s">
        <v>1354</v>
      </c>
      <c r="B973" s="94" t="s">
        <v>1355</v>
      </c>
      <c r="C973" s="43" t="s">
        <v>29</v>
      </c>
      <c r="D973" s="45">
        <v>269</v>
      </c>
      <c r="E973" s="96">
        <v>10429</v>
      </c>
      <c r="F973" s="46">
        <f t="shared" si="102"/>
        <v>2805401</v>
      </c>
    </row>
    <row r="974" spans="1:6" ht="12" customHeight="1" x14ac:dyDescent="0.15">
      <c r="A974" s="43" t="s">
        <v>1356</v>
      </c>
      <c r="B974" s="94" t="s">
        <v>1357</v>
      </c>
      <c r="C974" s="43" t="s">
        <v>29</v>
      </c>
      <c r="D974" s="45">
        <v>91</v>
      </c>
      <c r="E974" s="96">
        <v>27083</v>
      </c>
      <c r="F974" s="46">
        <f t="shared" si="102"/>
        <v>2464553</v>
      </c>
    </row>
    <row r="975" spans="1:6" ht="12" customHeight="1" x14ac:dyDescent="0.15">
      <c r="A975" s="43" t="s">
        <v>1358</v>
      </c>
      <c r="B975" s="94" t="s">
        <v>1359</v>
      </c>
      <c r="C975" s="43" t="s">
        <v>29</v>
      </c>
      <c r="D975" s="45">
        <v>91</v>
      </c>
      <c r="E975" s="96">
        <v>17121</v>
      </c>
      <c r="F975" s="46">
        <f t="shared" si="102"/>
        <v>1558011</v>
      </c>
    </row>
    <row r="976" spans="1:6" ht="12" customHeight="1" x14ac:dyDescent="0.15">
      <c r="A976" s="91"/>
      <c r="B976" s="97" t="s">
        <v>205</v>
      </c>
      <c r="C976" s="91"/>
      <c r="D976" s="98"/>
      <c r="E976" s="99"/>
      <c r="F976" s="73">
        <f>SUM(F967:F975)</f>
        <v>39478182</v>
      </c>
    </row>
    <row r="977" spans="1:6" ht="12" customHeight="1" x14ac:dyDescent="0.15">
      <c r="A977" s="34"/>
      <c r="B977" s="35" t="s">
        <v>1360</v>
      </c>
      <c r="C977" s="36"/>
      <c r="D977" s="37"/>
      <c r="E977" s="38"/>
      <c r="F977" s="38"/>
    </row>
    <row r="978" spans="1:6" ht="12" customHeight="1" x14ac:dyDescent="0.15">
      <c r="A978" s="84">
        <v>17.100000000000001</v>
      </c>
      <c r="B978" s="40" t="s">
        <v>133</v>
      </c>
      <c r="C978" s="39"/>
      <c r="D978" s="64"/>
      <c r="E978" s="48"/>
      <c r="F978" s="42"/>
    </row>
    <row r="979" spans="1:6" ht="12" customHeight="1" x14ac:dyDescent="0.15">
      <c r="A979" s="43" t="s">
        <v>1361</v>
      </c>
      <c r="B979" s="56" t="s">
        <v>1362</v>
      </c>
      <c r="C979" s="50" t="s">
        <v>29</v>
      </c>
      <c r="D979" s="45">
        <v>200</v>
      </c>
      <c r="E979" s="46">
        <v>48819</v>
      </c>
      <c r="F979" s="46">
        <f>ROUND(D979*E979,0)</f>
        <v>9763800</v>
      </c>
    </row>
    <row r="980" spans="1:6" ht="12" customHeight="1" x14ac:dyDescent="0.15">
      <c r="A980" s="39">
        <v>17.2</v>
      </c>
      <c r="B980" s="40" t="s">
        <v>1363</v>
      </c>
      <c r="C980" s="52"/>
      <c r="D980" s="101"/>
      <c r="E980" s="42"/>
      <c r="F980" s="42"/>
    </row>
    <row r="981" spans="1:6" ht="12" customHeight="1" x14ac:dyDescent="0.15">
      <c r="A981" s="43" t="s">
        <v>1364</v>
      </c>
      <c r="B981" s="56" t="s">
        <v>1365</v>
      </c>
      <c r="C981" s="50" t="s">
        <v>29</v>
      </c>
      <c r="D981" s="77">
        <v>448.03</v>
      </c>
      <c r="E981" s="46">
        <v>35942</v>
      </c>
      <c r="F981" s="46">
        <f>ROUND(D981*E981,0)</f>
        <v>16103094</v>
      </c>
    </row>
    <row r="982" spans="1:6" ht="12" customHeight="1" x14ac:dyDescent="0.15">
      <c r="A982" s="39">
        <v>17.3</v>
      </c>
      <c r="B982" s="40" t="s">
        <v>1366</v>
      </c>
      <c r="C982" s="52"/>
      <c r="D982" s="41"/>
      <c r="E982" s="42"/>
      <c r="F982" s="42"/>
    </row>
    <row r="983" spans="1:6" ht="12" customHeight="1" x14ac:dyDescent="0.15">
      <c r="A983" s="43" t="s">
        <v>1367</v>
      </c>
      <c r="B983" s="56" t="s">
        <v>1129</v>
      </c>
      <c r="C983" s="43" t="s">
        <v>29</v>
      </c>
      <c r="D983" s="77">
        <v>1150.4000000000001</v>
      </c>
      <c r="E983" s="46">
        <v>71900</v>
      </c>
      <c r="F983" s="46">
        <f>ROUND(D983*E983,0)</f>
        <v>82713760</v>
      </c>
    </row>
    <row r="984" spans="1:6" ht="12" customHeight="1" x14ac:dyDescent="0.15">
      <c r="A984" s="39">
        <v>17.399999999999999</v>
      </c>
      <c r="B984" s="40" t="s">
        <v>1368</v>
      </c>
      <c r="C984" s="39"/>
      <c r="D984" s="47"/>
      <c r="E984" s="48"/>
      <c r="F984" s="48"/>
    </row>
    <row r="985" spans="1:6" ht="12" customHeight="1" x14ac:dyDescent="0.15">
      <c r="A985" s="43" t="s">
        <v>1369</v>
      </c>
      <c r="B985" s="56" t="s">
        <v>1370</v>
      </c>
      <c r="C985" s="43" t="s">
        <v>58</v>
      </c>
      <c r="D985" s="77">
        <v>116</v>
      </c>
      <c r="E985" s="46">
        <v>20265</v>
      </c>
      <c r="F985" s="46">
        <f t="shared" ref="F985:F987" si="103">ROUND(D985*E985,0)</f>
        <v>2350740</v>
      </c>
    </row>
    <row r="986" spans="1:6" ht="12" customHeight="1" x14ac:dyDescent="0.15">
      <c r="A986" s="43" t="s">
        <v>1371</v>
      </c>
      <c r="B986" s="56" t="s">
        <v>657</v>
      </c>
      <c r="C986" s="43" t="s">
        <v>58</v>
      </c>
      <c r="D986" s="77">
        <v>116</v>
      </c>
      <c r="E986" s="46">
        <v>45500</v>
      </c>
      <c r="F986" s="46">
        <f t="shared" si="103"/>
        <v>5278000</v>
      </c>
    </row>
    <row r="987" spans="1:6" ht="12" customHeight="1" x14ac:dyDescent="0.15">
      <c r="A987" s="43" t="s">
        <v>1372</v>
      </c>
      <c r="B987" s="56" t="s">
        <v>287</v>
      </c>
      <c r="C987" s="43" t="s">
        <v>66</v>
      </c>
      <c r="D987" s="77">
        <v>12</v>
      </c>
      <c r="E987" s="46">
        <v>160724</v>
      </c>
      <c r="F987" s="46">
        <f t="shared" si="103"/>
        <v>1928688</v>
      </c>
    </row>
    <row r="988" spans="1:6" ht="12" customHeight="1" x14ac:dyDescent="0.15">
      <c r="A988" s="39">
        <v>17.5</v>
      </c>
      <c r="B988" s="40" t="s">
        <v>1373</v>
      </c>
      <c r="C988" s="52"/>
      <c r="D988" s="41"/>
      <c r="E988" s="42"/>
      <c r="F988" s="42"/>
    </row>
    <row r="989" spans="1:6" ht="12" customHeight="1" x14ac:dyDescent="0.15">
      <c r="A989" s="43" t="s">
        <v>1374</v>
      </c>
      <c r="B989" s="56" t="s">
        <v>1375</v>
      </c>
      <c r="C989" s="43" t="s">
        <v>997</v>
      </c>
      <c r="D989" s="77">
        <v>1</v>
      </c>
      <c r="E989" s="46">
        <v>7000000</v>
      </c>
      <c r="F989" s="46">
        <f>ROUND(D989*E989,0)</f>
        <v>7000000</v>
      </c>
    </row>
    <row r="990" spans="1:6" ht="12" customHeight="1" x14ac:dyDescent="0.15">
      <c r="A990" s="69"/>
      <c r="B990" s="59" t="s">
        <v>205</v>
      </c>
      <c r="C990" s="69"/>
      <c r="D990" s="102"/>
      <c r="E990" s="83"/>
      <c r="F990" s="73">
        <f>SUM(F979:F989)</f>
        <v>125138082</v>
      </c>
    </row>
    <row r="991" spans="1:6" ht="12" customHeight="1" x14ac:dyDescent="0.15">
      <c r="A991" s="34">
        <v>18</v>
      </c>
      <c r="B991" s="35" t="s">
        <v>1376</v>
      </c>
      <c r="C991" s="36"/>
      <c r="D991" s="37"/>
      <c r="E991" s="38"/>
      <c r="F991" s="38"/>
    </row>
    <row r="992" spans="1:6" ht="12" customHeight="1" x14ac:dyDescent="0.15">
      <c r="A992" s="84">
        <v>18.100000000000001</v>
      </c>
      <c r="B992" s="40" t="s">
        <v>1377</v>
      </c>
      <c r="C992" s="39"/>
      <c r="D992" s="64"/>
      <c r="E992" s="48"/>
      <c r="F992" s="42"/>
    </row>
    <row r="993" spans="1:6" ht="12" customHeight="1" x14ac:dyDescent="0.15">
      <c r="A993" s="43" t="s">
        <v>1378</v>
      </c>
      <c r="B993" s="44" t="s">
        <v>1379</v>
      </c>
      <c r="C993" s="50" t="s">
        <v>29</v>
      </c>
      <c r="D993" s="51">
        <v>43.560000000000016</v>
      </c>
      <c r="E993" s="46">
        <v>13206</v>
      </c>
      <c r="F993" s="46">
        <f t="shared" ref="F993:F994" si="104">ROUND(D993*E993,0)</f>
        <v>575253</v>
      </c>
    </row>
    <row r="994" spans="1:6" ht="12" customHeight="1" x14ac:dyDescent="0.15">
      <c r="A994" s="43" t="s">
        <v>1380</v>
      </c>
      <c r="B994" s="44" t="s">
        <v>1344</v>
      </c>
      <c r="C994" s="50" t="s">
        <v>29</v>
      </c>
      <c r="D994" s="51">
        <v>5218.3</v>
      </c>
      <c r="E994" s="46">
        <v>10435</v>
      </c>
      <c r="F994" s="46">
        <f t="shared" si="104"/>
        <v>54452961</v>
      </c>
    </row>
    <row r="995" spans="1:6" ht="12" customHeight="1" x14ac:dyDescent="0.15">
      <c r="A995" s="39">
        <v>18.2</v>
      </c>
      <c r="B995" s="40" t="s">
        <v>227</v>
      </c>
      <c r="C995" s="39"/>
      <c r="D995" s="47"/>
      <c r="E995" s="48"/>
      <c r="F995" s="48"/>
    </row>
    <row r="996" spans="1:6" ht="12" customHeight="1" x14ac:dyDescent="0.15">
      <c r="A996" s="43" t="s">
        <v>1381</v>
      </c>
      <c r="B996" s="44" t="s">
        <v>1382</v>
      </c>
      <c r="C996" s="43" t="s">
        <v>58</v>
      </c>
      <c r="D996" s="51">
        <v>700</v>
      </c>
      <c r="E996" s="46">
        <v>6548</v>
      </c>
      <c r="F996" s="46">
        <f t="shared" ref="F996:F999" si="105">ROUND(D996*E996,0)</f>
        <v>4583600</v>
      </c>
    </row>
    <row r="997" spans="1:6" ht="12" customHeight="1" x14ac:dyDescent="0.15">
      <c r="A997" s="43" t="s">
        <v>1383</v>
      </c>
      <c r="B997" s="44" t="s">
        <v>560</v>
      </c>
      <c r="C997" s="43" t="s">
        <v>331</v>
      </c>
      <c r="D997" s="51">
        <v>1</v>
      </c>
      <c r="E997" s="46">
        <v>150000</v>
      </c>
      <c r="F997" s="46">
        <f t="shared" si="105"/>
        <v>150000</v>
      </c>
    </row>
    <row r="998" spans="1:6" ht="12" customHeight="1" x14ac:dyDescent="0.15">
      <c r="A998" s="43" t="s">
        <v>1384</v>
      </c>
      <c r="B998" s="44" t="s">
        <v>235</v>
      </c>
      <c r="C998" s="43" t="s">
        <v>66</v>
      </c>
      <c r="D998" s="51">
        <v>524</v>
      </c>
      <c r="E998" s="46">
        <v>37463</v>
      </c>
      <c r="F998" s="46">
        <f t="shared" si="105"/>
        <v>19630612</v>
      </c>
    </row>
    <row r="999" spans="1:6" ht="12" customHeight="1" x14ac:dyDescent="0.15">
      <c r="A999" s="43" t="s">
        <v>1385</v>
      </c>
      <c r="B999" s="44" t="s">
        <v>237</v>
      </c>
      <c r="C999" s="43" t="s">
        <v>66</v>
      </c>
      <c r="D999" s="51">
        <v>300</v>
      </c>
      <c r="E999" s="46">
        <v>28146</v>
      </c>
      <c r="F999" s="46">
        <f t="shared" si="105"/>
        <v>8443800</v>
      </c>
    </row>
    <row r="1000" spans="1:6" ht="12" customHeight="1" x14ac:dyDescent="0.15">
      <c r="A1000" s="39">
        <v>18.3</v>
      </c>
      <c r="B1000" s="40" t="s">
        <v>1386</v>
      </c>
      <c r="C1000" s="39"/>
      <c r="D1000" s="47"/>
      <c r="E1000" s="48"/>
      <c r="F1000" s="48"/>
    </row>
    <row r="1001" spans="1:6" ht="12" customHeight="1" x14ac:dyDescent="0.15">
      <c r="A1001" s="43" t="s">
        <v>1387</v>
      </c>
      <c r="B1001" s="44" t="s">
        <v>1370</v>
      </c>
      <c r="C1001" s="43" t="s">
        <v>58</v>
      </c>
      <c r="D1001" s="51">
        <v>910.08</v>
      </c>
      <c r="E1001" s="46">
        <v>20265</v>
      </c>
      <c r="F1001" s="46">
        <f t="shared" ref="F1001:F1004" si="106">ROUND(D1001*E1001,0)</f>
        <v>18442771</v>
      </c>
    </row>
    <row r="1002" spans="1:6" ht="12" customHeight="1" x14ac:dyDescent="0.15">
      <c r="A1002" s="43" t="s">
        <v>1388</v>
      </c>
      <c r="B1002" s="44" t="s">
        <v>1389</v>
      </c>
      <c r="C1002" s="43" t="s">
        <v>58</v>
      </c>
      <c r="D1002" s="51">
        <v>910.08</v>
      </c>
      <c r="E1002" s="46">
        <v>45500</v>
      </c>
      <c r="F1002" s="46">
        <f t="shared" si="106"/>
        <v>41408640</v>
      </c>
    </row>
    <row r="1003" spans="1:6" ht="12" customHeight="1" x14ac:dyDescent="0.15">
      <c r="A1003" s="43" t="s">
        <v>1390</v>
      </c>
      <c r="B1003" s="44" t="s">
        <v>1391</v>
      </c>
      <c r="C1003" s="43" t="s">
        <v>66</v>
      </c>
      <c r="D1003" s="45">
        <v>70</v>
      </c>
      <c r="E1003" s="46">
        <v>22348</v>
      </c>
      <c r="F1003" s="46">
        <f t="shared" si="106"/>
        <v>1564360</v>
      </c>
    </row>
    <row r="1004" spans="1:6" ht="12" customHeight="1" x14ac:dyDescent="0.15">
      <c r="A1004" s="43" t="s">
        <v>1392</v>
      </c>
      <c r="B1004" s="44" t="s">
        <v>661</v>
      </c>
      <c r="C1004" s="43" t="s">
        <v>66</v>
      </c>
      <c r="D1004" s="45">
        <v>70</v>
      </c>
      <c r="E1004" s="46">
        <v>4348</v>
      </c>
      <c r="F1004" s="46">
        <f t="shared" si="106"/>
        <v>304360</v>
      </c>
    </row>
    <row r="1005" spans="1:6" ht="12" customHeight="1" x14ac:dyDescent="0.15">
      <c r="A1005" s="39">
        <v>18.399999999999999</v>
      </c>
      <c r="B1005" s="40" t="s">
        <v>1393</v>
      </c>
      <c r="C1005" s="39"/>
      <c r="D1005" s="47"/>
      <c r="E1005" s="48"/>
      <c r="F1005" s="48"/>
    </row>
    <row r="1006" spans="1:6" ht="12" customHeight="1" x14ac:dyDescent="0.15">
      <c r="A1006" s="43" t="s">
        <v>1394</v>
      </c>
      <c r="B1006" s="44" t="s">
        <v>1395</v>
      </c>
      <c r="C1006" s="43" t="s">
        <v>58</v>
      </c>
      <c r="D1006" s="51">
        <v>20</v>
      </c>
      <c r="E1006" s="46">
        <v>39452</v>
      </c>
      <c r="F1006" s="46">
        <f t="shared" ref="F1006:F1012" si="107">ROUND(D1006*E1006,0)</f>
        <v>789040</v>
      </c>
    </row>
    <row r="1007" spans="1:6" ht="12" customHeight="1" x14ac:dyDescent="0.15">
      <c r="A1007" s="43" t="s">
        <v>1396</v>
      </c>
      <c r="B1007" s="44" t="s">
        <v>137</v>
      </c>
      <c r="C1007" s="43" t="s">
        <v>58</v>
      </c>
      <c r="D1007" s="51">
        <v>35</v>
      </c>
      <c r="E1007" s="46">
        <v>24082</v>
      </c>
      <c r="F1007" s="46">
        <f t="shared" si="107"/>
        <v>842870</v>
      </c>
    </row>
    <row r="1008" spans="1:6" ht="12" customHeight="1" x14ac:dyDescent="0.15">
      <c r="A1008" s="43" t="s">
        <v>1397</v>
      </c>
      <c r="B1008" s="44" t="s">
        <v>314</v>
      </c>
      <c r="C1008" s="43" t="s">
        <v>58</v>
      </c>
      <c r="D1008" s="45">
        <v>35</v>
      </c>
      <c r="E1008" s="46">
        <v>91229</v>
      </c>
      <c r="F1008" s="46">
        <f t="shared" si="107"/>
        <v>3193015</v>
      </c>
    </row>
    <row r="1009" spans="1:7" ht="12" customHeight="1" x14ac:dyDescent="0.15">
      <c r="A1009" s="43" t="s">
        <v>1398</v>
      </c>
      <c r="B1009" s="44" t="s">
        <v>1399</v>
      </c>
      <c r="C1009" s="43" t="s">
        <v>66</v>
      </c>
      <c r="D1009" s="45">
        <v>1</v>
      </c>
      <c r="E1009" s="46">
        <v>400000</v>
      </c>
      <c r="F1009" s="46">
        <f t="shared" si="107"/>
        <v>400000</v>
      </c>
      <c r="G1009" s="29"/>
    </row>
    <row r="1010" spans="1:7" ht="12" customHeight="1" x14ac:dyDescent="0.15">
      <c r="A1010" s="43" t="s">
        <v>1400</v>
      </c>
      <c r="B1010" s="44" t="s">
        <v>1401</v>
      </c>
      <c r="C1010" s="43" t="s">
        <v>66</v>
      </c>
      <c r="D1010" s="45">
        <v>3</v>
      </c>
      <c r="E1010" s="46">
        <v>76413</v>
      </c>
      <c r="F1010" s="46">
        <f t="shared" si="107"/>
        <v>229239</v>
      </c>
      <c r="G1010" s="29"/>
    </row>
    <row r="1011" spans="1:7" ht="12" customHeight="1" x14ac:dyDescent="0.15">
      <c r="A1011" s="43" t="s">
        <v>1402</v>
      </c>
      <c r="B1011" s="44" t="s">
        <v>349</v>
      </c>
      <c r="C1011" s="43" t="s">
        <v>66</v>
      </c>
      <c r="D1011" s="45">
        <v>1</v>
      </c>
      <c r="E1011" s="46">
        <v>85655</v>
      </c>
      <c r="F1011" s="46">
        <f t="shared" si="107"/>
        <v>85655</v>
      </c>
      <c r="G1011" s="29"/>
    </row>
    <row r="1012" spans="1:7" ht="12" customHeight="1" x14ac:dyDescent="0.15">
      <c r="A1012" s="43" t="s">
        <v>1403</v>
      </c>
      <c r="B1012" s="44" t="s">
        <v>287</v>
      </c>
      <c r="C1012" s="43" t="s">
        <v>66</v>
      </c>
      <c r="D1012" s="45">
        <v>1</v>
      </c>
      <c r="E1012" s="46">
        <v>160724</v>
      </c>
      <c r="F1012" s="46">
        <f t="shared" si="107"/>
        <v>160724</v>
      </c>
      <c r="G1012" s="29"/>
    </row>
    <row r="1013" spans="1:7" ht="12" customHeight="1" x14ac:dyDescent="0.15">
      <c r="A1013" s="69"/>
      <c r="B1013" s="70" t="s">
        <v>205</v>
      </c>
      <c r="C1013" s="81"/>
      <c r="D1013" s="82"/>
      <c r="E1013" s="83"/>
      <c r="F1013" s="73">
        <f>SUM(F993:F1012)</f>
        <v>155256900</v>
      </c>
      <c r="G1013" s="29"/>
    </row>
    <row r="1014" spans="1:7" ht="12" customHeight="1" x14ac:dyDescent="0.15">
      <c r="A1014" s="206"/>
      <c r="B1014" s="194"/>
      <c r="C1014" s="194"/>
      <c r="D1014" s="194"/>
      <c r="E1014" s="195"/>
      <c r="F1014" s="103"/>
      <c r="G1014" s="29"/>
    </row>
    <row r="1015" spans="1:7" ht="12" customHeight="1" x14ac:dyDescent="0.15">
      <c r="A1015" s="202" t="s">
        <v>1404</v>
      </c>
      <c r="B1015" s="194"/>
      <c r="C1015" s="194"/>
      <c r="D1015" s="194"/>
      <c r="E1015" s="195"/>
      <c r="F1015" s="104">
        <f>SUM(F82,F102,F328,F340,F444,F485,F604,F624,F739,F779,F888,F909,F926,F943,F964,F976,F990,F1013)</f>
        <v>1928641241</v>
      </c>
      <c r="G1015" s="29"/>
    </row>
    <row r="1016" spans="1:7" ht="12" customHeight="1" x14ac:dyDescent="0.15">
      <c r="A1016" s="202" t="s">
        <v>1405</v>
      </c>
      <c r="B1016" s="194"/>
      <c r="C1016" s="194"/>
      <c r="D1016" s="194"/>
      <c r="E1016" s="195"/>
      <c r="F1016" s="104">
        <f>ROUND($F$1015*0.18,0)</f>
        <v>347155423</v>
      </c>
      <c r="G1016" s="29"/>
    </row>
    <row r="1017" spans="1:7" ht="12" customHeight="1" x14ac:dyDescent="0.15">
      <c r="A1017" s="202" t="s">
        <v>1406</v>
      </c>
      <c r="B1017" s="194"/>
      <c r="C1017" s="194"/>
      <c r="D1017" s="194"/>
      <c r="E1017" s="195"/>
      <c r="F1017" s="104">
        <f>ROUND($F$1015*0.05,0)</f>
        <v>96432062</v>
      </c>
      <c r="G1017" s="29"/>
    </row>
    <row r="1018" spans="1:7" ht="12" customHeight="1" x14ac:dyDescent="0.15">
      <c r="A1018" s="202" t="s">
        <v>1407</v>
      </c>
      <c r="B1018" s="194"/>
      <c r="C1018" s="194"/>
      <c r="D1018" s="194"/>
      <c r="E1018" s="195"/>
      <c r="F1018" s="104">
        <f>ROUND($F$1015*0.02,0)</f>
        <v>38572825</v>
      </c>
      <c r="G1018" s="29"/>
    </row>
    <row r="1019" spans="1:7" ht="12" customHeight="1" x14ac:dyDescent="0.15">
      <c r="A1019" s="202" t="s">
        <v>1408</v>
      </c>
      <c r="B1019" s="194"/>
      <c r="C1019" s="194"/>
      <c r="D1019" s="194"/>
      <c r="E1019" s="195"/>
      <c r="F1019" s="104">
        <f>ROUND(F1015*0.25,0)</f>
        <v>482160310</v>
      </c>
      <c r="G1019" s="29"/>
    </row>
    <row r="1020" spans="1:7" ht="12" customHeight="1" x14ac:dyDescent="0.15">
      <c r="A1020" s="202" t="s">
        <v>1409</v>
      </c>
      <c r="B1020" s="194"/>
      <c r="C1020" s="194"/>
      <c r="D1020" s="194"/>
      <c r="E1020" s="195"/>
      <c r="F1020" s="104">
        <f>ROUND(F1015+F1019,0)</f>
        <v>2410801551</v>
      </c>
      <c r="G1020" s="29"/>
    </row>
    <row r="1021" spans="1:7" ht="12" customHeight="1" x14ac:dyDescent="0.15">
      <c r="A1021" s="202" t="s">
        <v>1410</v>
      </c>
      <c r="B1021" s="194"/>
      <c r="C1021" s="194"/>
      <c r="D1021" s="194"/>
      <c r="E1021" s="195"/>
      <c r="F1021" s="104">
        <f>ROUND(F1015*0.05*0.19,0)</f>
        <v>18322092</v>
      </c>
      <c r="G1021" s="29"/>
    </row>
    <row r="1022" spans="1:7" ht="12" customHeight="1" x14ac:dyDescent="0.15">
      <c r="A1022" s="202" t="s">
        <v>1411</v>
      </c>
      <c r="B1022" s="194"/>
      <c r="C1022" s="194"/>
      <c r="D1022" s="194"/>
      <c r="E1022" s="195"/>
      <c r="F1022" s="104">
        <f>ROUND(F1020+F1021,0)</f>
        <v>2429123643</v>
      </c>
      <c r="G1022" s="105">
        <f>1619415762+809707881</f>
        <v>2429123643</v>
      </c>
    </row>
    <row r="1028" spans="1:4" ht="12" customHeight="1" x14ac:dyDescent="0.15">
      <c r="A1028" s="106" t="s">
        <v>1412</v>
      </c>
      <c r="B1028" s="107"/>
      <c r="C1028" s="29"/>
      <c r="D1028" s="106" t="s">
        <v>1413</v>
      </c>
    </row>
    <row r="1029" spans="1:4" ht="12" customHeight="1" x14ac:dyDescent="0.15">
      <c r="A1029" s="55" t="s">
        <v>1414</v>
      </c>
      <c r="B1029" s="29"/>
      <c r="C1029" s="29"/>
      <c r="D1029" s="55" t="s">
        <v>1415</v>
      </c>
    </row>
    <row r="1030" spans="1:4" ht="12" customHeight="1" x14ac:dyDescent="0.15">
      <c r="A1030" s="55" t="s">
        <v>1416</v>
      </c>
      <c r="B1030" s="29"/>
      <c r="C1030" s="29"/>
      <c r="D1030" s="55" t="s">
        <v>1416</v>
      </c>
    </row>
  </sheetData>
  <mergeCells count="11">
    <mergeCell ref="A1019:E1019"/>
    <mergeCell ref="A1020:E1020"/>
    <mergeCell ref="A1021:E1021"/>
    <mergeCell ref="A1022:E1022"/>
    <mergeCell ref="A1:F1"/>
    <mergeCell ref="A2:F2"/>
    <mergeCell ref="A1014:E1014"/>
    <mergeCell ref="A1015:E1015"/>
    <mergeCell ref="A1016:E1016"/>
    <mergeCell ref="A1017:E1017"/>
    <mergeCell ref="A1018:E1018"/>
  </mergeCells>
  <hyperlinks>
    <hyperlink ref="D91" r:id="rId1" location="BG6.1" display="http://../AppData/Roaming/AppData/Roaming/Microsoft/Excel/03. CANTIDADES FACULTAD DE INGENIERIAS - IPET.xlsx - BG6.1" xr:uid="{00000000-0004-0000-0900-000000000000}"/>
    <hyperlink ref="D122" r:id="rId2" location="ING6.4" display="http://../AppData/Roaming/AppData/Roaming/Microsoft/Excel/03. CANTIDADES FACULTAD DE INGENIERIAS - IPET.xlsx - ING6.4" xr:uid="{00000000-0004-0000-0900-000001000000}"/>
  </hyperlinks>
  <printOptions horizontalCentered="1"/>
  <pageMargins left="0.59055118110236227" right="0.59055118110236227" top="0.62992125984251968" bottom="0.62992125984251968" header="0" footer="0"/>
  <pageSetup orientation="portrait"/>
  <rowBreaks count="9" manualBreakCount="9">
    <brk id="770" man="1"/>
    <brk id="51" man="1"/>
    <brk id="739" man="1"/>
    <brk id="469" man="1"/>
    <brk id="375" man="1"/>
    <brk id="601" man="1"/>
    <brk id="393" man="1"/>
    <brk id="26" man="1"/>
    <brk id="42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548DD4"/>
  </sheetPr>
  <dimension ref="A1:L85"/>
  <sheetViews>
    <sheetView workbookViewId="0"/>
  </sheetViews>
  <sheetFormatPr baseColWidth="10" defaultColWidth="12.5" defaultRowHeight="15" customHeight="1" x14ac:dyDescent="0.15"/>
  <cols>
    <col min="1" max="1" width="6.5" customWidth="1"/>
    <col min="2" max="2" width="45.5" customWidth="1"/>
    <col min="3" max="4" width="7.5" customWidth="1"/>
    <col min="5" max="5" width="11" customWidth="1"/>
    <col min="6" max="6" width="13.6640625" customWidth="1"/>
    <col min="7" max="7" width="13" customWidth="1"/>
    <col min="8" max="8" width="13.33203125" customWidth="1"/>
    <col min="9" max="10" width="13" customWidth="1"/>
    <col min="11" max="11" width="14.5" customWidth="1"/>
    <col min="12" max="26" width="13" customWidth="1"/>
  </cols>
  <sheetData>
    <row r="1" spans="1:6" ht="12.75" customHeight="1" x14ac:dyDescent="0.15">
      <c r="A1" s="193" t="s">
        <v>12</v>
      </c>
      <c r="B1" s="194"/>
      <c r="C1" s="194"/>
      <c r="D1" s="194"/>
      <c r="E1" s="194"/>
      <c r="F1" s="195"/>
    </row>
    <row r="2" spans="1:6" ht="12.75" customHeight="1" x14ac:dyDescent="0.15">
      <c r="A2" s="193"/>
      <c r="B2" s="194"/>
      <c r="C2" s="194"/>
      <c r="D2" s="194"/>
      <c r="E2" s="194"/>
      <c r="F2" s="195"/>
    </row>
    <row r="3" spans="1:6" ht="18" customHeight="1" x14ac:dyDescent="0.15">
      <c r="A3" s="187" t="s">
        <v>1417</v>
      </c>
      <c r="B3" s="188"/>
      <c r="C3" s="188"/>
      <c r="D3" s="188"/>
      <c r="E3" s="188"/>
      <c r="F3" s="189"/>
    </row>
    <row r="4" spans="1:6" ht="59.25" customHeight="1" x14ac:dyDescent="0.15">
      <c r="A4" s="190"/>
      <c r="B4" s="191"/>
      <c r="C4" s="191"/>
      <c r="D4" s="191"/>
      <c r="E4" s="191"/>
      <c r="F4" s="192"/>
    </row>
    <row r="5" spans="1:6" ht="12.75" customHeight="1" x14ac:dyDescent="0.15">
      <c r="A5" s="197"/>
      <c r="B5" s="194"/>
      <c r="C5" s="194"/>
      <c r="D5" s="194"/>
      <c r="E5" s="194"/>
      <c r="F5" s="195"/>
    </row>
    <row r="6" spans="1:6" ht="15" customHeight="1" x14ac:dyDescent="0.15">
      <c r="A6" s="198" t="s">
        <v>1418</v>
      </c>
      <c r="B6" s="194"/>
      <c r="C6" s="194"/>
      <c r="D6" s="194"/>
      <c r="E6" s="194"/>
      <c r="F6" s="195"/>
    </row>
    <row r="7" spans="1:6" ht="12.75" customHeight="1" x14ac:dyDescent="0.15">
      <c r="A7" s="6" t="s">
        <v>0</v>
      </c>
      <c r="B7" s="6" t="s">
        <v>19</v>
      </c>
      <c r="C7" s="6" t="s">
        <v>20</v>
      </c>
      <c r="D7" s="6" t="s">
        <v>21</v>
      </c>
      <c r="E7" s="6" t="s">
        <v>16</v>
      </c>
      <c r="F7" s="6" t="s">
        <v>17</v>
      </c>
    </row>
    <row r="8" spans="1:6" ht="12.75" customHeight="1" x14ac:dyDescent="0.15">
      <c r="A8" s="6">
        <v>1</v>
      </c>
      <c r="B8" s="8" t="s">
        <v>1419</v>
      </c>
      <c r="C8" s="6"/>
      <c r="D8" s="6"/>
      <c r="E8" s="6"/>
      <c r="F8" s="6"/>
    </row>
    <row r="9" spans="1:6" ht="12.75" customHeight="1" x14ac:dyDescent="0.15">
      <c r="A9" s="4">
        <v>1.01</v>
      </c>
      <c r="B9" s="9" t="s">
        <v>1420</v>
      </c>
      <c r="C9" s="4" t="s">
        <v>1421</v>
      </c>
      <c r="D9" s="4">
        <v>4</v>
      </c>
      <c r="E9" s="12"/>
      <c r="F9" s="12"/>
    </row>
    <row r="10" spans="1:6" ht="12.75" customHeight="1" x14ac:dyDescent="0.15">
      <c r="A10" s="4">
        <v>1.02</v>
      </c>
      <c r="B10" s="9" t="s">
        <v>1422</v>
      </c>
      <c r="C10" s="4" t="s">
        <v>1421</v>
      </c>
      <c r="D10" s="4">
        <v>4</v>
      </c>
      <c r="E10" s="12"/>
      <c r="F10" s="12"/>
    </row>
    <row r="11" spans="1:6" ht="12.75" customHeight="1" x14ac:dyDescent="0.15">
      <c r="A11" s="4">
        <v>1.03</v>
      </c>
      <c r="B11" s="9" t="s">
        <v>1423</v>
      </c>
      <c r="C11" s="4" t="s">
        <v>1421</v>
      </c>
      <c r="D11" s="4">
        <v>4</v>
      </c>
      <c r="E11" s="12"/>
      <c r="F11" s="12"/>
    </row>
    <row r="12" spans="1:6" ht="12.75" customHeight="1" x14ac:dyDescent="0.15">
      <c r="A12" s="4">
        <v>1.04</v>
      </c>
      <c r="B12" s="9" t="s">
        <v>1424</v>
      </c>
      <c r="C12" s="4" t="s">
        <v>1421</v>
      </c>
      <c r="D12" s="4">
        <v>1</v>
      </c>
      <c r="E12" s="12"/>
      <c r="F12" s="12"/>
    </row>
    <row r="13" spans="1:6" ht="12.75" customHeight="1" x14ac:dyDescent="0.15">
      <c r="A13" s="4">
        <v>1.05</v>
      </c>
      <c r="B13" s="9" t="s">
        <v>1425</v>
      </c>
      <c r="C13" s="4" t="s">
        <v>1421</v>
      </c>
      <c r="D13" s="4">
        <v>40</v>
      </c>
      <c r="E13" s="12"/>
      <c r="F13" s="12"/>
    </row>
    <row r="14" spans="1:6" ht="12.75" customHeight="1" x14ac:dyDescent="0.15">
      <c r="A14" s="4">
        <v>1.06</v>
      </c>
      <c r="B14" s="9" t="s">
        <v>1426</v>
      </c>
      <c r="C14" s="4" t="s">
        <v>1421</v>
      </c>
      <c r="D14" s="4">
        <v>43</v>
      </c>
      <c r="E14" s="12"/>
      <c r="F14" s="12"/>
    </row>
    <row r="15" spans="1:6" ht="12.75" customHeight="1" x14ac:dyDescent="0.15">
      <c r="A15" s="4">
        <v>1.07</v>
      </c>
      <c r="B15" s="9" t="s">
        <v>1427</v>
      </c>
      <c r="C15" s="4" t="s">
        <v>1428</v>
      </c>
      <c r="D15" s="4">
        <v>80</v>
      </c>
      <c r="E15" s="12"/>
      <c r="F15" s="12"/>
    </row>
    <row r="16" spans="1:6" ht="12.75" customHeight="1" x14ac:dyDescent="0.15">
      <c r="A16" s="4">
        <v>1.08</v>
      </c>
      <c r="B16" s="9" t="s">
        <v>1429</v>
      </c>
      <c r="C16" s="4" t="s">
        <v>1428</v>
      </c>
      <c r="D16" s="4">
        <v>80</v>
      </c>
      <c r="E16" s="12"/>
      <c r="F16" s="12"/>
    </row>
    <row r="17" spans="1:12" ht="12.75" customHeight="1" x14ac:dyDescent="0.15">
      <c r="A17" s="4">
        <v>1.0900000000000001</v>
      </c>
      <c r="B17" s="9" t="s">
        <v>1430</v>
      </c>
      <c r="C17" s="4" t="s">
        <v>1421</v>
      </c>
      <c r="D17" s="4">
        <v>4</v>
      </c>
      <c r="E17" s="12"/>
      <c r="F17" s="12"/>
      <c r="G17" s="2"/>
      <c r="H17" s="2"/>
      <c r="I17" s="2"/>
      <c r="J17" s="2"/>
      <c r="K17" s="2"/>
      <c r="L17" s="2"/>
    </row>
    <row r="18" spans="1:12" ht="12.75" customHeight="1" x14ac:dyDescent="0.15">
      <c r="A18" s="4">
        <v>1.1000000000000001</v>
      </c>
      <c r="B18" s="9" t="s">
        <v>1431</v>
      </c>
      <c r="C18" s="4" t="s">
        <v>1421</v>
      </c>
      <c r="D18" s="4">
        <v>4</v>
      </c>
      <c r="E18" s="12"/>
      <c r="F18" s="12"/>
      <c r="G18" s="2"/>
      <c r="H18" s="2"/>
      <c r="I18" s="2"/>
      <c r="J18" s="2"/>
      <c r="K18" s="2"/>
      <c r="L18" s="2"/>
    </row>
    <row r="19" spans="1:12" ht="12.75" customHeight="1" x14ac:dyDescent="0.15">
      <c r="A19" s="4">
        <v>1.1100000000000001</v>
      </c>
      <c r="B19" s="9" t="s">
        <v>1432</v>
      </c>
      <c r="C19" s="4" t="s">
        <v>1421</v>
      </c>
      <c r="D19" s="4">
        <v>4</v>
      </c>
      <c r="E19" s="12"/>
      <c r="F19" s="12"/>
      <c r="G19" s="2"/>
      <c r="H19" s="2"/>
      <c r="I19" s="2"/>
      <c r="J19" s="2"/>
      <c r="K19" s="2"/>
      <c r="L19" s="2"/>
    </row>
    <row r="20" spans="1:12" ht="12.75" customHeight="1" x14ac:dyDescent="0.15">
      <c r="A20" s="4">
        <v>1.1200000000000001</v>
      </c>
      <c r="B20" s="9" t="s">
        <v>1433</v>
      </c>
      <c r="C20" s="4" t="s">
        <v>1421</v>
      </c>
      <c r="D20" s="4">
        <v>4</v>
      </c>
      <c r="E20" s="12"/>
      <c r="F20" s="12"/>
      <c r="G20" s="2"/>
      <c r="H20" s="2"/>
      <c r="I20" s="2"/>
      <c r="J20" s="2"/>
      <c r="K20" s="2"/>
      <c r="L20" s="2"/>
    </row>
    <row r="21" spans="1:12" ht="12.75" customHeight="1" x14ac:dyDescent="0.15">
      <c r="A21" s="4">
        <v>1.1299999999999999</v>
      </c>
      <c r="B21" s="9" t="s">
        <v>1434</v>
      </c>
      <c r="C21" s="4" t="s">
        <v>1428</v>
      </c>
      <c r="D21" s="4">
        <v>140</v>
      </c>
      <c r="E21" s="12"/>
      <c r="F21" s="12"/>
      <c r="G21" s="2"/>
      <c r="H21" s="2"/>
      <c r="I21" s="2"/>
      <c r="J21" s="2"/>
      <c r="K21" s="2"/>
      <c r="L21" s="2"/>
    </row>
    <row r="22" spans="1:12" ht="12.75" customHeight="1" x14ac:dyDescent="0.15">
      <c r="A22" s="4">
        <v>1.1399999999999999</v>
      </c>
      <c r="B22" s="9" t="s">
        <v>1435</v>
      </c>
      <c r="C22" s="4" t="s">
        <v>1428</v>
      </c>
      <c r="D22" s="4">
        <v>90</v>
      </c>
      <c r="E22" s="12"/>
      <c r="F22" s="12"/>
      <c r="G22" s="2"/>
      <c r="H22" s="2"/>
      <c r="I22" s="2"/>
      <c r="J22" s="2"/>
      <c r="K22" s="2"/>
      <c r="L22" s="2"/>
    </row>
    <row r="23" spans="1:12" ht="12.75" customHeight="1" x14ac:dyDescent="0.15">
      <c r="A23" s="4">
        <v>1.1499999999999999</v>
      </c>
      <c r="B23" s="9" t="s">
        <v>1436</v>
      </c>
      <c r="C23" s="4" t="s">
        <v>1421</v>
      </c>
      <c r="D23" s="4">
        <v>1</v>
      </c>
      <c r="E23" s="12"/>
      <c r="F23" s="12"/>
      <c r="G23" s="2"/>
      <c r="H23" s="2"/>
      <c r="I23" s="2"/>
      <c r="J23" s="2"/>
      <c r="K23" s="2"/>
      <c r="L23" s="2"/>
    </row>
    <row r="24" spans="1:12" ht="12.75" customHeight="1" x14ac:dyDescent="0.15">
      <c r="A24" s="4">
        <v>1.1599999999999999</v>
      </c>
      <c r="B24" s="9" t="s">
        <v>1437</v>
      </c>
      <c r="C24" s="4" t="s">
        <v>1438</v>
      </c>
      <c r="D24" s="4">
        <v>1</v>
      </c>
      <c r="E24" s="12"/>
      <c r="F24" s="12"/>
      <c r="G24" s="2"/>
      <c r="H24" s="2"/>
      <c r="I24" s="2"/>
      <c r="J24" s="2"/>
      <c r="K24" s="2"/>
      <c r="L24" s="2"/>
    </row>
    <row r="25" spans="1:12" ht="12.75" customHeight="1" x14ac:dyDescent="0.15">
      <c r="A25" s="4">
        <v>1.17</v>
      </c>
      <c r="B25" s="9" t="s">
        <v>1439</v>
      </c>
      <c r="C25" s="4" t="s">
        <v>1421</v>
      </c>
      <c r="D25" s="4">
        <v>1</v>
      </c>
      <c r="E25" s="12"/>
      <c r="F25" s="12"/>
      <c r="G25" s="2"/>
      <c r="H25" s="2"/>
      <c r="I25" s="2"/>
      <c r="J25" s="2"/>
      <c r="K25" s="2"/>
      <c r="L25" s="2"/>
    </row>
    <row r="26" spans="1:12" ht="12.75" customHeight="1" x14ac:dyDescent="0.15">
      <c r="A26" s="4">
        <v>1.18</v>
      </c>
      <c r="B26" s="9" t="s">
        <v>1440</v>
      </c>
      <c r="C26" s="4" t="s">
        <v>1421</v>
      </c>
      <c r="D26" s="4">
        <v>2</v>
      </c>
      <c r="E26" s="12"/>
      <c r="F26" s="12"/>
      <c r="G26" s="2"/>
      <c r="H26" s="2"/>
      <c r="I26" s="108">
        <f>2300000-E26</f>
        <v>2300000</v>
      </c>
      <c r="J26" s="109"/>
      <c r="K26" s="109"/>
      <c r="L26" s="109"/>
    </row>
    <row r="27" spans="1:12" ht="12.75" customHeight="1" x14ac:dyDescent="0.15">
      <c r="A27" s="4">
        <v>1.19</v>
      </c>
      <c r="B27" s="9" t="s">
        <v>1441</v>
      </c>
      <c r="C27" s="4" t="s">
        <v>29</v>
      </c>
      <c r="D27" s="4">
        <v>64</v>
      </c>
      <c r="E27" s="12"/>
      <c r="F27" s="12"/>
      <c r="G27" s="2"/>
      <c r="H27" s="2"/>
      <c r="I27" s="108"/>
      <c r="J27" s="109"/>
      <c r="K27" s="109"/>
      <c r="L27" s="109"/>
    </row>
    <row r="28" spans="1:12" ht="12.75" customHeight="1" x14ac:dyDescent="0.15">
      <c r="A28" s="110" t="s">
        <v>1442</v>
      </c>
      <c r="B28" s="9" t="s">
        <v>1443</v>
      </c>
      <c r="C28" s="4" t="s">
        <v>58</v>
      </c>
      <c r="D28" s="111">
        <v>120</v>
      </c>
      <c r="E28" s="12"/>
      <c r="F28" s="12"/>
      <c r="G28" s="2"/>
      <c r="H28" s="2"/>
      <c r="I28" s="109"/>
      <c r="J28" s="109"/>
      <c r="K28" s="109"/>
      <c r="L28" s="109">
        <f>1021000/8500</f>
        <v>120.11764705882354</v>
      </c>
    </row>
    <row r="29" spans="1:12" ht="12.75" customHeight="1" x14ac:dyDescent="0.15">
      <c r="A29" s="4">
        <v>1.21</v>
      </c>
      <c r="B29" s="9" t="s">
        <v>1444</v>
      </c>
      <c r="C29" s="4" t="s">
        <v>1438</v>
      </c>
      <c r="D29" s="111">
        <v>1</v>
      </c>
      <c r="E29" s="12"/>
      <c r="F29" s="12"/>
      <c r="G29" s="2"/>
      <c r="H29" s="2"/>
      <c r="I29" s="109"/>
      <c r="J29" s="109"/>
      <c r="K29" s="109"/>
      <c r="L29" s="109"/>
    </row>
    <row r="30" spans="1:12" ht="12.75" customHeight="1" x14ac:dyDescent="0.15">
      <c r="A30" s="4"/>
      <c r="B30" s="112" t="s">
        <v>1445</v>
      </c>
      <c r="C30" s="6"/>
      <c r="D30" s="6"/>
      <c r="E30" s="13"/>
      <c r="F30" s="13"/>
      <c r="G30" s="2"/>
      <c r="H30" s="2"/>
      <c r="I30" s="109"/>
      <c r="J30" s="109"/>
      <c r="K30" s="109"/>
      <c r="L30" s="109"/>
    </row>
    <row r="31" spans="1:12" ht="12.75" customHeight="1" x14ac:dyDescent="0.15">
      <c r="A31" s="6">
        <v>2</v>
      </c>
      <c r="B31" s="113" t="s">
        <v>1446</v>
      </c>
      <c r="C31" s="6"/>
      <c r="D31" s="6"/>
      <c r="E31" s="13"/>
      <c r="F31" s="13"/>
      <c r="G31" s="2"/>
      <c r="H31" s="2"/>
      <c r="I31" s="109"/>
      <c r="J31" s="109"/>
      <c r="K31" s="109"/>
      <c r="L31" s="109"/>
    </row>
    <row r="32" spans="1:12" ht="12.75" customHeight="1" x14ac:dyDescent="0.15">
      <c r="A32" s="4">
        <v>2.0099999999999998</v>
      </c>
      <c r="B32" s="9" t="s">
        <v>1447</v>
      </c>
      <c r="C32" s="4" t="s">
        <v>1421</v>
      </c>
      <c r="D32" s="4">
        <v>1</v>
      </c>
      <c r="E32" s="12"/>
      <c r="F32" s="12"/>
      <c r="G32" s="2"/>
      <c r="H32" s="2"/>
      <c r="I32" s="109"/>
      <c r="J32" s="109"/>
      <c r="K32" s="109"/>
      <c r="L32" s="114"/>
    </row>
    <row r="33" spans="1:6" ht="12.75" customHeight="1" x14ac:dyDescent="0.15">
      <c r="A33" s="4">
        <v>2.02</v>
      </c>
      <c r="B33" s="9" t="s">
        <v>1448</v>
      </c>
      <c r="C33" s="4" t="s">
        <v>1421</v>
      </c>
      <c r="D33" s="4">
        <v>60</v>
      </c>
      <c r="E33" s="12"/>
      <c r="F33" s="12"/>
    </row>
    <row r="34" spans="1:6" ht="12.75" customHeight="1" x14ac:dyDescent="0.15">
      <c r="A34" s="4">
        <v>2.0299999999999998</v>
      </c>
      <c r="B34" s="9" t="s">
        <v>1449</v>
      </c>
      <c r="C34" s="4" t="s">
        <v>1421</v>
      </c>
      <c r="D34" s="4">
        <v>6</v>
      </c>
      <c r="E34" s="12"/>
      <c r="F34" s="12"/>
    </row>
    <row r="35" spans="1:6" ht="12.75" customHeight="1" x14ac:dyDescent="0.15">
      <c r="A35" s="4">
        <v>2.04</v>
      </c>
      <c r="B35" s="9" t="s">
        <v>1450</v>
      </c>
      <c r="C35" s="4" t="s">
        <v>1428</v>
      </c>
      <c r="D35" s="4">
        <v>2135</v>
      </c>
      <c r="E35" s="12"/>
      <c r="F35" s="12"/>
    </row>
    <row r="36" spans="1:6" ht="12.75" customHeight="1" x14ac:dyDescent="0.15">
      <c r="A36" s="4">
        <v>2.0499999999999998</v>
      </c>
      <c r="B36" s="9" t="s">
        <v>1451</v>
      </c>
      <c r="C36" s="115" t="s">
        <v>1421</v>
      </c>
      <c r="D36" s="4">
        <v>72</v>
      </c>
      <c r="E36" s="12"/>
      <c r="F36" s="12"/>
    </row>
    <row r="37" spans="1:6" ht="12.75" customHeight="1" x14ac:dyDescent="0.15">
      <c r="A37" s="4">
        <v>2.06</v>
      </c>
      <c r="B37" s="9" t="s">
        <v>1452</v>
      </c>
      <c r="C37" s="4" t="s">
        <v>1421</v>
      </c>
      <c r="D37" s="4">
        <v>72</v>
      </c>
      <c r="E37" s="12"/>
      <c r="F37" s="12"/>
    </row>
    <row r="38" spans="1:6" ht="12.75" customHeight="1" x14ac:dyDescent="0.15">
      <c r="A38" s="4">
        <v>2.0699999999999998</v>
      </c>
      <c r="B38" s="9" t="s">
        <v>1453</v>
      </c>
      <c r="C38" s="4" t="s">
        <v>1421</v>
      </c>
      <c r="D38" s="4">
        <v>72</v>
      </c>
      <c r="E38" s="12"/>
      <c r="F38" s="12"/>
    </row>
    <row r="39" spans="1:6" ht="12.75" customHeight="1" x14ac:dyDescent="0.15">
      <c r="A39" s="4"/>
      <c r="B39" s="112" t="s">
        <v>1454</v>
      </c>
      <c r="C39" s="4"/>
      <c r="D39" s="4"/>
      <c r="E39" s="12"/>
      <c r="F39" s="13"/>
    </row>
    <row r="40" spans="1:6" ht="12.75" customHeight="1" x14ac:dyDescent="0.15">
      <c r="A40" s="116">
        <v>3</v>
      </c>
      <c r="B40" s="117" t="s">
        <v>1455</v>
      </c>
      <c r="C40" s="6"/>
      <c r="D40" s="118"/>
      <c r="E40" s="119"/>
      <c r="F40" s="119"/>
    </row>
    <row r="41" spans="1:6" ht="12.75" customHeight="1" x14ac:dyDescent="0.15">
      <c r="A41" s="4">
        <v>3.01</v>
      </c>
      <c r="B41" s="9" t="s">
        <v>1456</v>
      </c>
      <c r="C41" s="4" t="s">
        <v>1421</v>
      </c>
      <c r="D41" s="4">
        <v>4</v>
      </c>
      <c r="E41" s="12"/>
      <c r="F41" s="12"/>
    </row>
    <row r="42" spans="1:6" ht="12.75" customHeight="1" x14ac:dyDescent="0.15">
      <c r="A42" s="4">
        <v>3.02</v>
      </c>
      <c r="B42" s="9" t="s">
        <v>1457</v>
      </c>
      <c r="C42" s="4" t="s">
        <v>1421</v>
      </c>
      <c r="D42" s="4">
        <v>4</v>
      </c>
      <c r="E42" s="12"/>
      <c r="F42" s="12"/>
    </row>
    <row r="43" spans="1:6" ht="12.75" customHeight="1" x14ac:dyDescent="0.15">
      <c r="A43" s="4">
        <v>3.03</v>
      </c>
      <c r="B43" s="120" t="s">
        <v>1458</v>
      </c>
      <c r="C43" s="4" t="s">
        <v>1428</v>
      </c>
      <c r="D43" s="4">
        <v>130</v>
      </c>
      <c r="E43" s="12"/>
      <c r="F43" s="12"/>
    </row>
    <row r="44" spans="1:6" ht="12.75" customHeight="1" x14ac:dyDescent="0.15">
      <c r="A44" s="4">
        <v>3.04</v>
      </c>
      <c r="B44" s="9" t="s">
        <v>1459</v>
      </c>
      <c r="C44" s="4" t="s">
        <v>1428</v>
      </c>
      <c r="D44" s="4">
        <v>100</v>
      </c>
      <c r="E44" s="12"/>
      <c r="F44" s="12"/>
    </row>
    <row r="45" spans="1:6" ht="12.75" customHeight="1" x14ac:dyDescent="0.15">
      <c r="A45" s="4">
        <v>3.05</v>
      </c>
      <c r="B45" s="9" t="s">
        <v>1460</v>
      </c>
      <c r="C45" s="4" t="s">
        <v>1421</v>
      </c>
      <c r="D45" s="4">
        <v>60</v>
      </c>
      <c r="E45" s="12"/>
      <c r="F45" s="12"/>
    </row>
    <row r="46" spans="1:6" ht="12.75" customHeight="1" x14ac:dyDescent="0.15">
      <c r="A46" s="4">
        <v>3.06</v>
      </c>
      <c r="B46" s="9" t="s">
        <v>1461</v>
      </c>
      <c r="C46" s="4" t="s">
        <v>1421</v>
      </c>
      <c r="D46" s="111">
        <v>12</v>
      </c>
      <c r="E46" s="12"/>
      <c r="F46" s="12"/>
    </row>
    <row r="47" spans="1:6" ht="12.75" customHeight="1" x14ac:dyDescent="0.15">
      <c r="A47" s="4">
        <v>3.07</v>
      </c>
      <c r="B47" s="9" t="s">
        <v>1462</v>
      </c>
      <c r="C47" s="4" t="s">
        <v>1421</v>
      </c>
      <c r="D47" s="111">
        <v>12</v>
      </c>
      <c r="E47" s="12"/>
      <c r="F47" s="12"/>
    </row>
    <row r="48" spans="1:6" ht="12.75" customHeight="1" x14ac:dyDescent="0.15">
      <c r="A48" s="4">
        <v>3.08</v>
      </c>
      <c r="B48" s="9" t="s">
        <v>1463</v>
      </c>
      <c r="C48" s="4" t="s">
        <v>1421</v>
      </c>
      <c r="D48" s="4">
        <v>4</v>
      </c>
      <c r="E48" s="12"/>
      <c r="F48" s="12"/>
    </row>
    <row r="49" spans="1:6" ht="12.75" customHeight="1" x14ac:dyDescent="0.15">
      <c r="A49" s="4">
        <v>3.09</v>
      </c>
      <c r="B49" s="9" t="s">
        <v>1464</v>
      </c>
      <c r="C49" s="4" t="s">
        <v>1421</v>
      </c>
      <c r="D49" s="4">
        <v>2</v>
      </c>
      <c r="E49" s="12"/>
      <c r="F49" s="12"/>
    </row>
    <row r="50" spans="1:6" ht="12.75" customHeight="1" x14ac:dyDescent="0.15">
      <c r="A50" s="110" t="s">
        <v>1465</v>
      </c>
      <c r="B50" s="9" t="s">
        <v>1466</v>
      </c>
      <c r="C50" s="4" t="s">
        <v>1421</v>
      </c>
      <c r="D50" s="4">
        <v>4</v>
      </c>
      <c r="E50" s="12"/>
      <c r="F50" s="12"/>
    </row>
    <row r="51" spans="1:6" ht="12.75" customHeight="1" x14ac:dyDescent="0.15">
      <c r="A51" s="4">
        <v>3.11</v>
      </c>
      <c r="B51" s="120" t="s">
        <v>1467</v>
      </c>
      <c r="C51" s="4" t="s">
        <v>1421</v>
      </c>
      <c r="D51" s="4">
        <v>8</v>
      </c>
      <c r="E51" s="12"/>
      <c r="F51" s="12"/>
    </row>
    <row r="52" spans="1:6" ht="12.75" customHeight="1" x14ac:dyDescent="0.15">
      <c r="A52" s="4">
        <v>3.12</v>
      </c>
      <c r="B52" s="9" t="s">
        <v>1468</v>
      </c>
      <c r="C52" s="4" t="s">
        <v>1421</v>
      </c>
      <c r="D52" s="4">
        <v>8</v>
      </c>
      <c r="E52" s="12"/>
      <c r="F52" s="12"/>
    </row>
    <row r="53" spans="1:6" ht="12.75" customHeight="1" x14ac:dyDescent="0.15">
      <c r="A53" s="4">
        <v>3.13</v>
      </c>
      <c r="B53" s="9" t="s">
        <v>1469</v>
      </c>
      <c r="C53" s="4" t="s">
        <v>1421</v>
      </c>
      <c r="D53" s="4">
        <v>16</v>
      </c>
      <c r="E53" s="12"/>
      <c r="F53" s="12"/>
    </row>
    <row r="54" spans="1:6" ht="12.75" customHeight="1" x14ac:dyDescent="0.15">
      <c r="A54" s="4">
        <v>3.14</v>
      </c>
      <c r="B54" s="9" t="s">
        <v>1470</v>
      </c>
      <c r="C54" s="4" t="s">
        <v>204</v>
      </c>
      <c r="D54" s="4">
        <v>2</v>
      </c>
      <c r="E54" s="12"/>
      <c r="F54" s="12"/>
    </row>
    <row r="55" spans="1:6" ht="12.75" customHeight="1" x14ac:dyDescent="0.15">
      <c r="A55" s="4">
        <v>3.15</v>
      </c>
      <c r="B55" s="9" t="s">
        <v>1471</v>
      </c>
      <c r="C55" s="4" t="s">
        <v>1428</v>
      </c>
      <c r="D55" s="4">
        <v>140</v>
      </c>
      <c r="E55" s="12"/>
      <c r="F55" s="12"/>
    </row>
    <row r="56" spans="1:6" ht="12.75" customHeight="1" x14ac:dyDescent="0.15">
      <c r="A56" s="4"/>
      <c r="B56" s="121" t="s">
        <v>1445</v>
      </c>
      <c r="C56" s="6"/>
      <c r="D56" s="6"/>
      <c r="E56" s="13"/>
      <c r="F56" s="13"/>
    </row>
    <row r="57" spans="1:6" ht="12.75" customHeight="1" x14ac:dyDescent="0.15">
      <c r="A57" s="6">
        <v>4</v>
      </c>
      <c r="B57" s="122" t="s">
        <v>1472</v>
      </c>
      <c r="C57" s="4"/>
      <c r="D57" s="4"/>
      <c r="E57" s="12"/>
      <c r="F57" s="12"/>
    </row>
    <row r="58" spans="1:6" ht="12.75" customHeight="1" x14ac:dyDescent="0.15">
      <c r="A58" s="4">
        <v>4.01</v>
      </c>
      <c r="B58" s="9" t="s">
        <v>1473</v>
      </c>
      <c r="C58" s="4" t="s">
        <v>1474</v>
      </c>
      <c r="D58" s="4">
        <v>360</v>
      </c>
      <c r="E58" s="12"/>
      <c r="F58" s="12"/>
    </row>
    <row r="59" spans="1:6" ht="12.75" customHeight="1" x14ac:dyDescent="0.15">
      <c r="A59" s="4">
        <v>4.0199999999999996</v>
      </c>
      <c r="B59" s="9" t="s">
        <v>1475</v>
      </c>
      <c r="C59" s="4" t="s">
        <v>1474</v>
      </c>
      <c r="D59" s="4">
        <v>360</v>
      </c>
      <c r="E59" s="12"/>
      <c r="F59" s="12"/>
    </row>
    <row r="60" spans="1:6" ht="12.75" customHeight="1" x14ac:dyDescent="0.15">
      <c r="A60" s="4">
        <v>4.03</v>
      </c>
      <c r="B60" s="9" t="s">
        <v>1476</v>
      </c>
      <c r="C60" s="4" t="s">
        <v>20</v>
      </c>
      <c r="D60" s="4">
        <v>4</v>
      </c>
      <c r="E60" s="12"/>
      <c r="F60" s="12"/>
    </row>
    <row r="61" spans="1:6" ht="12.75" customHeight="1" x14ac:dyDescent="0.15">
      <c r="A61" s="4">
        <v>4.04</v>
      </c>
      <c r="B61" s="9" t="s">
        <v>1477</v>
      </c>
      <c r="C61" s="4" t="s">
        <v>20</v>
      </c>
      <c r="D61" s="4">
        <v>4</v>
      </c>
      <c r="E61" s="12"/>
      <c r="F61" s="12"/>
    </row>
    <row r="62" spans="1:6" ht="12.75" customHeight="1" x14ac:dyDescent="0.15">
      <c r="A62" s="4">
        <v>4.05</v>
      </c>
      <c r="B62" s="9" t="s">
        <v>1478</v>
      </c>
      <c r="C62" s="4" t="s">
        <v>20</v>
      </c>
      <c r="D62" s="4">
        <v>38</v>
      </c>
      <c r="E62" s="12"/>
      <c r="F62" s="12"/>
    </row>
    <row r="63" spans="1:6" ht="12.75" customHeight="1" x14ac:dyDescent="0.15">
      <c r="A63" s="4">
        <v>4.0599999999999996</v>
      </c>
      <c r="B63" s="9" t="s">
        <v>1479</v>
      </c>
      <c r="C63" s="4" t="s">
        <v>1256</v>
      </c>
      <c r="D63" s="4">
        <v>108</v>
      </c>
      <c r="E63" s="12"/>
      <c r="F63" s="12"/>
    </row>
    <row r="64" spans="1:6" ht="12.75" customHeight="1" x14ac:dyDescent="0.15">
      <c r="A64" s="4">
        <v>4.07</v>
      </c>
      <c r="B64" s="9" t="s">
        <v>1480</v>
      </c>
      <c r="C64" s="4" t="s">
        <v>20</v>
      </c>
      <c r="D64" s="4">
        <v>120</v>
      </c>
      <c r="E64" s="12"/>
      <c r="F64" s="12"/>
    </row>
    <row r="65" spans="1:6" ht="12.75" customHeight="1" x14ac:dyDescent="0.15">
      <c r="A65" s="4">
        <v>4.08</v>
      </c>
      <c r="B65" s="9" t="s">
        <v>1481</v>
      </c>
      <c r="C65" s="4" t="s">
        <v>20</v>
      </c>
      <c r="D65" s="4">
        <v>5</v>
      </c>
      <c r="E65" s="12"/>
      <c r="F65" s="12"/>
    </row>
    <row r="66" spans="1:6" ht="12.75" customHeight="1" x14ac:dyDescent="0.15">
      <c r="A66" s="4">
        <v>4.09</v>
      </c>
      <c r="B66" s="9" t="s">
        <v>1482</v>
      </c>
      <c r="C66" s="4" t="s">
        <v>1474</v>
      </c>
      <c r="D66" s="4">
        <v>9</v>
      </c>
      <c r="E66" s="12"/>
      <c r="F66" s="12"/>
    </row>
    <row r="67" spans="1:6" ht="12.75" customHeight="1" x14ac:dyDescent="0.15">
      <c r="A67" s="110" t="s">
        <v>1483</v>
      </c>
      <c r="B67" s="9" t="s">
        <v>1484</v>
      </c>
      <c r="C67" s="4" t="s">
        <v>20</v>
      </c>
      <c r="D67" s="4">
        <v>38</v>
      </c>
      <c r="E67" s="12"/>
      <c r="F67" s="12"/>
    </row>
    <row r="68" spans="1:6" ht="12.75" customHeight="1" x14ac:dyDescent="0.15">
      <c r="A68" s="4">
        <v>4.1100000000000003</v>
      </c>
      <c r="B68" s="9" t="s">
        <v>1485</v>
      </c>
      <c r="C68" s="4" t="s">
        <v>20</v>
      </c>
      <c r="D68" s="4">
        <v>2</v>
      </c>
      <c r="E68" s="12"/>
      <c r="F68" s="12"/>
    </row>
    <row r="69" spans="1:6" ht="12.75" customHeight="1" x14ac:dyDescent="0.15">
      <c r="A69" s="4">
        <v>4.12</v>
      </c>
      <c r="B69" s="9" t="s">
        <v>1486</v>
      </c>
      <c r="C69" s="4" t="s">
        <v>20</v>
      </c>
      <c r="D69" s="4">
        <v>3</v>
      </c>
      <c r="E69" s="12"/>
      <c r="F69" s="12"/>
    </row>
    <row r="70" spans="1:6" ht="12.75" customHeight="1" x14ac:dyDescent="0.15">
      <c r="A70" s="4"/>
      <c r="B70" s="121" t="s">
        <v>1445</v>
      </c>
      <c r="C70" s="4"/>
      <c r="D70" s="4"/>
      <c r="E70" s="12"/>
      <c r="F70" s="13"/>
    </row>
    <row r="71" spans="1:6" ht="12.75" customHeight="1" x14ac:dyDescent="0.15">
      <c r="A71" s="4"/>
      <c r="B71" s="9"/>
      <c r="C71" s="4"/>
      <c r="D71" s="4"/>
      <c r="E71" s="12"/>
      <c r="F71" s="12"/>
    </row>
    <row r="72" spans="1:6" ht="12.75" customHeight="1" x14ac:dyDescent="0.15">
      <c r="A72" s="4"/>
      <c r="B72" s="8" t="s">
        <v>33</v>
      </c>
      <c r="C72" s="4"/>
      <c r="D72" s="4"/>
      <c r="E72" s="12"/>
      <c r="F72" s="13"/>
    </row>
    <row r="73" spans="1:6" ht="12.75" customHeight="1" x14ac:dyDescent="0.15">
      <c r="A73" s="4"/>
      <c r="B73" s="14" t="s">
        <v>34</v>
      </c>
      <c r="C73" s="123">
        <v>0.17</v>
      </c>
      <c r="D73" s="4"/>
      <c r="E73" s="12"/>
      <c r="F73" s="12"/>
    </row>
    <row r="74" spans="1:6" ht="12.75" customHeight="1" x14ac:dyDescent="0.15">
      <c r="A74" s="4"/>
      <c r="B74" s="14" t="s">
        <v>35</v>
      </c>
      <c r="C74" s="123">
        <v>0.05</v>
      </c>
      <c r="D74" s="4"/>
      <c r="E74" s="12"/>
      <c r="F74" s="12"/>
    </row>
    <row r="75" spans="1:6" ht="12.75" customHeight="1" x14ac:dyDescent="0.15">
      <c r="A75" s="4"/>
      <c r="B75" s="14" t="s">
        <v>36</v>
      </c>
      <c r="C75" s="123">
        <v>0.03</v>
      </c>
      <c r="D75" s="4"/>
      <c r="E75" s="12"/>
      <c r="F75" s="12"/>
    </row>
    <row r="76" spans="1:6" ht="12.75" customHeight="1" x14ac:dyDescent="0.15">
      <c r="A76" s="4"/>
      <c r="B76" s="16" t="s">
        <v>37</v>
      </c>
      <c r="C76" s="124">
        <v>0.25</v>
      </c>
      <c r="D76" s="4"/>
      <c r="E76" s="12"/>
      <c r="F76" s="13"/>
    </row>
    <row r="77" spans="1:6" ht="12.75" customHeight="1" x14ac:dyDescent="0.15">
      <c r="A77" s="4"/>
      <c r="B77" s="18" t="s">
        <v>38</v>
      </c>
      <c r="C77" s="125">
        <v>0.19</v>
      </c>
      <c r="D77" s="4"/>
      <c r="E77" s="12"/>
      <c r="F77" s="12"/>
    </row>
    <row r="78" spans="1:6" ht="12.75" customHeight="1" x14ac:dyDescent="0.15">
      <c r="A78" s="4"/>
      <c r="B78" s="20" t="s">
        <v>1487</v>
      </c>
      <c r="C78" s="4"/>
      <c r="D78" s="21"/>
      <c r="E78" s="12"/>
      <c r="F78" s="13"/>
    </row>
    <row r="85" spans="2:2" ht="12.75" customHeight="1" x14ac:dyDescent="0.15">
      <c r="B85" s="2" t="s">
        <v>1488</v>
      </c>
    </row>
  </sheetData>
  <mergeCells count="5">
    <mergeCell ref="A1:F1"/>
    <mergeCell ref="A2:F2"/>
    <mergeCell ref="A3:F4"/>
    <mergeCell ref="A5:F5"/>
    <mergeCell ref="A6:F6"/>
  </mergeCells>
  <pageMargins left="0.31496062992125984" right="0.11811023622047245" top="0.19685039370078741" bottom="0.35433070866141736" header="0" footer="0"/>
  <pageSetup scale="75"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ASIGNACIÓN PUNTAJE</vt:lpstr>
      <vt:lpstr>VALOR ART.BAJO</vt:lpstr>
      <vt:lpstr>CORREC. ARITM.</vt:lpstr>
      <vt:lpstr>PRESUPUESTO OFICIAL</vt:lpstr>
      <vt:lpstr>PROPUESTA ECONOMICA</vt:lpstr>
      <vt:lpstr>formula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anny medina sandoval</dc:creator>
  <cp:lastModifiedBy>MARIA ALEJANDRA VALENCIA TRUJILLO</cp:lastModifiedBy>
  <cp:lastPrinted>2024-03-05T21:38:21Z</cp:lastPrinted>
  <dcterms:created xsi:type="dcterms:W3CDTF">2022-10-18T13:49:09Z</dcterms:created>
  <dcterms:modified xsi:type="dcterms:W3CDTF">2025-03-13T17:38:18Z</dcterms:modified>
</cp:coreProperties>
</file>